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2021\INVOICE\Performa\Sicepat\Performa yang sudah ter invoice\"/>
    </mc:Choice>
  </mc:AlternateContent>
  <bookViews>
    <workbookView xWindow="-120" yWindow="-120" windowWidth="29040" windowHeight="15840" tabRatio="842" firstSheet="14" activeTab="20"/>
  </bookViews>
  <sheets>
    <sheet name="025_Sicepat_Banjarmasin1-4" sheetId="2" r:id="rId1"/>
    <sheet name="BKI032210037762" sheetId="98" r:id="rId2"/>
    <sheet name="BKI032210037770" sheetId="26" r:id="rId3"/>
    <sheet name="BKI032210037788" sheetId="89" r:id="rId4"/>
    <sheet name="BKI032210037796" sheetId="57" r:id="rId5"/>
    <sheet name="BKI032210037804" sheetId="58" r:id="rId6"/>
    <sheet name="BKI032210037986" sheetId="59" r:id="rId7"/>
    <sheet name="BKI032210037812" sheetId="90" r:id="rId8"/>
    <sheet name="BKI032210037820" sheetId="61" r:id="rId9"/>
    <sheet name="BKI032210037838" sheetId="91" r:id="rId10"/>
    <sheet name="BKI032210037994" sheetId="92" r:id="rId11"/>
    <sheet name="BKI032210037853" sheetId="62" r:id="rId12"/>
    <sheet name="BKI032210037861" sheetId="94" r:id="rId13"/>
    <sheet name="BKI032210037879" sheetId="95" r:id="rId14"/>
    <sheet name="BKI032210037887" sheetId="63" r:id="rId15"/>
    <sheet name="BKI032210037895" sheetId="96" r:id="rId16"/>
    <sheet name="BKI032210037911" sheetId="64" r:id="rId17"/>
    <sheet name="BKI032210037929" sheetId="97" r:id="rId18"/>
    <sheet name="BKI032210037937" sheetId="65" r:id="rId19"/>
    <sheet name="BKI032210037945" sheetId="67" r:id="rId20"/>
    <sheet name="BKI032210037952" sheetId="68" r:id="rId21"/>
  </sheets>
  <definedNames>
    <definedName name="_xlnm.Print_Titles" localSheetId="0">'025_Sicepat_Banjarmasin1-4'!$2:$17</definedName>
    <definedName name="_xlnm.Print_Titles" localSheetId="1">BKI032210037762!$2:$2</definedName>
    <definedName name="_xlnm.Print_Titles" localSheetId="2">BKI032210037770!$2:$2</definedName>
    <definedName name="_xlnm.Print_Titles" localSheetId="3">BKI032210037788!$2:$2</definedName>
    <definedName name="_xlnm.Print_Titles" localSheetId="4">BKI032210037796!$2:$2</definedName>
    <definedName name="_xlnm.Print_Titles" localSheetId="5">BKI032210037804!$2:$2</definedName>
    <definedName name="_xlnm.Print_Titles" localSheetId="7">BKI032210037812!$2:$2</definedName>
    <definedName name="_xlnm.Print_Titles" localSheetId="8">BKI032210037820!$2:$2</definedName>
    <definedName name="_xlnm.Print_Titles" localSheetId="9">BKI032210037838!$2:$2</definedName>
    <definedName name="_xlnm.Print_Titles" localSheetId="11">BKI032210037853!$2:$2</definedName>
    <definedName name="_xlnm.Print_Titles" localSheetId="12">BKI032210037861!$2:$2</definedName>
    <definedName name="_xlnm.Print_Titles" localSheetId="13">BKI032210037879!$2:$2</definedName>
    <definedName name="_xlnm.Print_Titles" localSheetId="14">BKI032210037887!$2:$2</definedName>
    <definedName name="_xlnm.Print_Titles" localSheetId="15">BKI032210037895!$2:$2</definedName>
    <definedName name="_xlnm.Print_Titles" localSheetId="16">BKI032210037911!$2:$2</definedName>
    <definedName name="_xlnm.Print_Titles" localSheetId="17">BKI032210037929!$2:$2</definedName>
    <definedName name="_xlnm.Print_Titles" localSheetId="18">BKI032210037937!$2:$2</definedName>
    <definedName name="_xlnm.Print_Titles" localSheetId="19">BKI032210037945!$2:$2</definedName>
    <definedName name="_xlnm.Print_Titles" localSheetId="20">BKI032210037952!$2:$2</definedName>
    <definedName name="_xlnm.Print_Titles" localSheetId="6">BKI032210037986!$2:$2</definedName>
    <definedName name="_xlnm.Print_Titles" localSheetId="10">BKI032210037994!$2:$2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2" l="1"/>
  <c r="P4" i="57" l="1"/>
  <c r="P5" i="57"/>
  <c r="P6" i="57"/>
  <c r="P3" i="57"/>
  <c r="O7" i="57" s="1"/>
  <c r="A20" i="2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19" i="2"/>
  <c r="E37" i="2"/>
  <c r="B37" i="2"/>
  <c r="C37" i="2"/>
  <c r="E36" i="2"/>
  <c r="C36" i="2"/>
  <c r="B36" i="2"/>
  <c r="E35" i="2"/>
  <c r="C35" i="2"/>
  <c r="B35" i="2"/>
  <c r="B34" i="2"/>
  <c r="E34" i="2"/>
  <c r="C34" i="2"/>
  <c r="G33" i="2"/>
  <c r="J33" i="2" s="1"/>
  <c r="E33" i="2"/>
  <c r="C33" i="2"/>
  <c r="B33" i="2"/>
  <c r="E32" i="2"/>
  <c r="C32" i="2"/>
  <c r="B32" i="2"/>
  <c r="E31" i="2"/>
  <c r="C31" i="2"/>
  <c r="B31" i="2"/>
  <c r="E30" i="2"/>
  <c r="C30" i="2"/>
  <c r="B30" i="2"/>
  <c r="E29" i="2"/>
  <c r="C29" i="2"/>
  <c r="B29" i="2"/>
  <c r="E28" i="2"/>
  <c r="C28" i="2"/>
  <c r="B28" i="2"/>
  <c r="E27" i="2"/>
  <c r="C27" i="2"/>
  <c r="B27" i="2"/>
  <c r="E26" i="2"/>
  <c r="C26" i="2"/>
  <c r="B26" i="2"/>
  <c r="E25" i="2"/>
  <c r="C25" i="2"/>
  <c r="B25" i="2"/>
  <c r="E24" i="2"/>
  <c r="C24" i="2"/>
  <c r="B24" i="2"/>
  <c r="E23" i="2"/>
  <c r="C23" i="2"/>
  <c r="B23" i="2"/>
  <c r="E22" i="2"/>
  <c r="C22" i="2"/>
  <c r="B22" i="2"/>
  <c r="E21" i="2"/>
  <c r="C21" i="2"/>
  <c r="B21" i="2"/>
  <c r="E20" i="2"/>
  <c r="C20" i="2"/>
  <c r="B20" i="2"/>
  <c r="E19" i="2"/>
  <c r="C19" i="2"/>
  <c r="B19" i="2"/>
  <c r="E18" i="2"/>
  <c r="C18" i="2"/>
  <c r="B18" i="2"/>
  <c r="N4" i="98"/>
  <c r="G18" i="2" s="1"/>
  <c r="M4" i="98"/>
  <c r="P3" i="98"/>
  <c r="O4" i="98" s="1"/>
  <c r="P10" i="63"/>
  <c r="N214" i="64"/>
  <c r="P5" i="98" l="1"/>
  <c r="P6" i="98" s="1"/>
  <c r="P8" i="98" l="1"/>
  <c r="P7" i="98"/>
  <c r="P9" i="98" s="1"/>
  <c r="P252" i="96" l="1"/>
  <c r="M252" i="96"/>
  <c r="P251" i="96"/>
  <c r="M251" i="96"/>
  <c r="M19" i="96"/>
  <c r="P19" i="96"/>
  <c r="M255" i="89"/>
  <c r="P255" i="89"/>
  <c r="P13" i="89"/>
  <c r="M13" i="89"/>
  <c r="P242" i="97" l="1"/>
  <c r="P241" i="97"/>
  <c r="P240" i="97"/>
  <c r="P239" i="97"/>
  <c r="P238" i="97"/>
  <c r="P237" i="97"/>
  <c r="P236" i="97"/>
  <c r="P235" i="97"/>
  <c r="P234" i="97"/>
  <c r="P233" i="97"/>
  <c r="P232" i="97"/>
  <c r="P231" i="97"/>
  <c r="P230" i="97"/>
  <c r="P229" i="97"/>
  <c r="P228" i="97"/>
  <c r="P227" i="97"/>
  <c r="P226" i="97"/>
  <c r="P225" i="97"/>
  <c r="P224" i="97"/>
  <c r="P223" i="97"/>
  <c r="P222" i="97"/>
  <c r="P221" i="97"/>
  <c r="P220" i="97"/>
  <c r="P219" i="97"/>
  <c r="P218" i="97"/>
  <c r="P217" i="97"/>
  <c r="P216" i="97"/>
  <c r="P215" i="97"/>
  <c r="P214" i="97"/>
  <c r="P213" i="97"/>
  <c r="P212" i="97"/>
  <c r="P211" i="97"/>
  <c r="P210" i="97"/>
  <c r="P209" i="97"/>
  <c r="P208" i="97"/>
  <c r="P207" i="97"/>
  <c r="P206" i="97"/>
  <c r="P205" i="97"/>
  <c r="P204" i="97"/>
  <c r="P203" i="97"/>
  <c r="P202" i="97"/>
  <c r="P201" i="97"/>
  <c r="P200" i="97"/>
  <c r="P199" i="97"/>
  <c r="P198" i="97"/>
  <c r="P197" i="97"/>
  <c r="P196" i="97"/>
  <c r="P195" i="97"/>
  <c r="P194" i="97"/>
  <c r="P193" i="97"/>
  <c r="P192" i="97"/>
  <c r="P191" i="97"/>
  <c r="P190" i="97"/>
  <c r="P189" i="97"/>
  <c r="P188" i="97"/>
  <c r="P187" i="97"/>
  <c r="P186" i="97"/>
  <c r="P185" i="97"/>
  <c r="P184" i="97"/>
  <c r="P183" i="97"/>
  <c r="P182" i="97"/>
  <c r="P181" i="97"/>
  <c r="P180" i="97"/>
  <c r="P179" i="97"/>
  <c r="P178" i="97"/>
  <c r="P177" i="97"/>
  <c r="P176" i="97"/>
  <c r="P175" i="97"/>
  <c r="P174" i="97"/>
  <c r="P173" i="97"/>
  <c r="P172" i="97"/>
  <c r="P171" i="97"/>
  <c r="P170" i="97"/>
  <c r="P169" i="97"/>
  <c r="P168" i="97"/>
  <c r="P167" i="97"/>
  <c r="P166" i="97"/>
  <c r="P165" i="97"/>
  <c r="P164" i="97"/>
  <c r="P163" i="97"/>
  <c r="P162" i="97"/>
  <c r="P161" i="97"/>
  <c r="P160" i="97"/>
  <c r="P159" i="97"/>
  <c r="P158" i="97"/>
  <c r="P157" i="97"/>
  <c r="P156" i="97"/>
  <c r="P155" i="97"/>
  <c r="P154" i="97"/>
  <c r="P153" i="97"/>
  <c r="P152" i="97"/>
  <c r="P151" i="97"/>
  <c r="P150" i="97"/>
  <c r="P149" i="97"/>
  <c r="P148" i="97"/>
  <c r="P147" i="97"/>
  <c r="P146" i="97"/>
  <c r="P145" i="97"/>
  <c r="P144" i="97"/>
  <c r="P143" i="97"/>
  <c r="P142" i="97"/>
  <c r="P141" i="97"/>
  <c r="P140" i="97"/>
  <c r="P139" i="97"/>
  <c r="P138" i="97"/>
  <c r="P137" i="97"/>
  <c r="P136" i="97"/>
  <c r="P135" i="97"/>
  <c r="P134" i="97"/>
  <c r="P133" i="97"/>
  <c r="P132" i="97"/>
  <c r="P131" i="97"/>
  <c r="P130" i="97"/>
  <c r="P129" i="97"/>
  <c r="P128" i="97"/>
  <c r="P127" i="97"/>
  <c r="P126" i="97"/>
  <c r="P125" i="97"/>
  <c r="P124" i="97"/>
  <c r="P123" i="97"/>
  <c r="P122" i="97"/>
  <c r="P121" i="97"/>
  <c r="P120" i="97"/>
  <c r="P119" i="97"/>
  <c r="P118" i="97"/>
  <c r="P117" i="97"/>
  <c r="P116" i="97"/>
  <c r="P115" i="97"/>
  <c r="P114" i="97"/>
  <c r="P113" i="97"/>
  <c r="P112" i="97"/>
  <c r="P111" i="97"/>
  <c r="P110" i="97"/>
  <c r="P109" i="97"/>
  <c r="P108" i="97"/>
  <c r="P107" i="97"/>
  <c r="P106" i="97"/>
  <c r="P105" i="97"/>
  <c r="P104" i="97"/>
  <c r="P103" i="97"/>
  <c r="P102" i="97"/>
  <c r="P101" i="97"/>
  <c r="P100" i="97"/>
  <c r="P99" i="97"/>
  <c r="P98" i="97"/>
  <c r="P97" i="97"/>
  <c r="P96" i="97"/>
  <c r="P95" i="97"/>
  <c r="P94" i="97"/>
  <c r="P93" i="97"/>
  <c r="P92" i="97"/>
  <c r="P91" i="97"/>
  <c r="P90" i="97"/>
  <c r="P89" i="97"/>
  <c r="P88" i="97"/>
  <c r="P87" i="97"/>
  <c r="P86" i="97"/>
  <c r="P85" i="97"/>
  <c r="P84" i="97"/>
  <c r="P83" i="97"/>
  <c r="P82" i="97"/>
  <c r="P81" i="97"/>
  <c r="P80" i="97"/>
  <c r="P79" i="97"/>
  <c r="P78" i="97"/>
  <c r="P77" i="97"/>
  <c r="P76" i="97"/>
  <c r="P75" i="97"/>
  <c r="P74" i="97"/>
  <c r="P73" i="97"/>
  <c r="P72" i="97"/>
  <c r="P71" i="97"/>
  <c r="P70" i="97"/>
  <c r="P69" i="97"/>
  <c r="P68" i="97"/>
  <c r="P67" i="97"/>
  <c r="P66" i="97"/>
  <c r="P65" i="97"/>
  <c r="P64" i="97"/>
  <c r="P63" i="97"/>
  <c r="P62" i="97"/>
  <c r="P61" i="97"/>
  <c r="P60" i="97"/>
  <c r="P59" i="97"/>
  <c r="P58" i="97"/>
  <c r="P57" i="97"/>
  <c r="P56" i="97"/>
  <c r="P55" i="97"/>
  <c r="P54" i="97"/>
  <c r="P53" i="97"/>
  <c r="P52" i="97"/>
  <c r="P51" i="97"/>
  <c r="P50" i="97"/>
  <c r="P49" i="97"/>
  <c r="P48" i="97"/>
  <c r="P47" i="97"/>
  <c r="P46" i="97"/>
  <c r="P45" i="97"/>
  <c r="P44" i="97"/>
  <c r="P43" i="97"/>
  <c r="P42" i="97"/>
  <c r="P41" i="97"/>
  <c r="P40" i="97"/>
  <c r="P39" i="97"/>
  <c r="P38" i="97"/>
  <c r="P37" i="97"/>
  <c r="P36" i="97"/>
  <c r="P35" i="97"/>
  <c r="P34" i="97"/>
  <c r="P33" i="97"/>
  <c r="P32" i="97"/>
  <c r="P31" i="97"/>
  <c r="P30" i="97"/>
  <c r="P29" i="97"/>
  <c r="P28" i="97"/>
  <c r="P27" i="97"/>
  <c r="P26" i="97"/>
  <c r="P25" i="97"/>
  <c r="P24" i="97"/>
  <c r="P23" i="97"/>
  <c r="P22" i="97"/>
  <c r="P21" i="97"/>
  <c r="P20" i="97"/>
  <c r="P19" i="97"/>
  <c r="P18" i="97"/>
  <c r="P17" i="97"/>
  <c r="P16" i="97"/>
  <c r="P15" i="97"/>
  <c r="P14" i="97"/>
  <c r="P13" i="97"/>
  <c r="P12" i="97"/>
  <c r="P11" i="97"/>
  <c r="P10" i="97"/>
  <c r="P9" i="97"/>
  <c r="P8" i="97"/>
  <c r="P7" i="97"/>
  <c r="P6" i="97"/>
  <c r="P5" i="97"/>
  <c r="P4" i="97"/>
  <c r="N243" i="97"/>
  <c r="G34" i="2" s="1"/>
  <c r="J34" i="2" s="1"/>
  <c r="M243" i="97"/>
  <c r="P3" i="97"/>
  <c r="P183" i="96"/>
  <c r="P182" i="96"/>
  <c r="P181" i="96"/>
  <c r="P180" i="96"/>
  <c r="P179" i="96"/>
  <c r="P178" i="96"/>
  <c r="P177" i="96"/>
  <c r="P176" i="96"/>
  <c r="P175" i="96"/>
  <c r="P174" i="96"/>
  <c r="P173" i="96"/>
  <c r="P172" i="96"/>
  <c r="P171" i="96"/>
  <c r="P170" i="96"/>
  <c r="P169" i="96"/>
  <c r="P168" i="96"/>
  <c r="P167" i="96"/>
  <c r="P166" i="96"/>
  <c r="P165" i="96"/>
  <c r="P164" i="96"/>
  <c r="P163" i="96"/>
  <c r="P162" i="96"/>
  <c r="P161" i="96"/>
  <c r="P160" i="96"/>
  <c r="P159" i="96"/>
  <c r="P158" i="96"/>
  <c r="P157" i="96"/>
  <c r="P156" i="96"/>
  <c r="P155" i="96"/>
  <c r="P154" i="96"/>
  <c r="P153" i="96"/>
  <c r="P152" i="96"/>
  <c r="P151" i="96"/>
  <c r="P150" i="96"/>
  <c r="P149" i="96"/>
  <c r="P148" i="96"/>
  <c r="P147" i="96"/>
  <c r="P146" i="96"/>
  <c r="P145" i="96"/>
  <c r="P144" i="96"/>
  <c r="P143" i="96"/>
  <c r="P142" i="96"/>
  <c r="P141" i="96"/>
  <c r="P140" i="96"/>
  <c r="P139" i="96"/>
  <c r="P138" i="96"/>
  <c r="P137" i="96"/>
  <c r="P136" i="96"/>
  <c r="P135" i="96"/>
  <c r="P134" i="96"/>
  <c r="P133" i="96"/>
  <c r="P132" i="96"/>
  <c r="P131" i="96"/>
  <c r="P130" i="96"/>
  <c r="P129" i="96"/>
  <c r="P128" i="96"/>
  <c r="P127" i="96"/>
  <c r="P126" i="96"/>
  <c r="P125" i="96"/>
  <c r="P124" i="96"/>
  <c r="P123" i="96"/>
  <c r="P122" i="96"/>
  <c r="P121" i="96"/>
  <c r="P120" i="96"/>
  <c r="P119" i="96"/>
  <c r="P118" i="96"/>
  <c r="P117" i="96"/>
  <c r="P116" i="96"/>
  <c r="P115" i="96"/>
  <c r="P114" i="96"/>
  <c r="P113" i="96"/>
  <c r="P112" i="96"/>
  <c r="P111" i="96"/>
  <c r="P110" i="96"/>
  <c r="P109" i="96"/>
  <c r="P108" i="96"/>
  <c r="P107" i="96"/>
  <c r="P106" i="96"/>
  <c r="P105" i="96"/>
  <c r="P104" i="96"/>
  <c r="P103" i="96"/>
  <c r="P102" i="96"/>
  <c r="P101" i="96"/>
  <c r="P100" i="96"/>
  <c r="P99" i="96"/>
  <c r="P98" i="96"/>
  <c r="P97" i="96"/>
  <c r="P96" i="96"/>
  <c r="P95" i="96"/>
  <c r="P94" i="96"/>
  <c r="P93" i="96"/>
  <c r="P92" i="96"/>
  <c r="P91" i="96"/>
  <c r="P90" i="96"/>
  <c r="P89" i="96"/>
  <c r="P88" i="96"/>
  <c r="P87" i="96"/>
  <c r="P86" i="96"/>
  <c r="P85" i="96"/>
  <c r="P84" i="96"/>
  <c r="P83" i="96"/>
  <c r="P82" i="96"/>
  <c r="P81" i="96"/>
  <c r="P80" i="96"/>
  <c r="P79" i="96"/>
  <c r="P78" i="96"/>
  <c r="P77" i="96"/>
  <c r="P76" i="96"/>
  <c r="P75" i="96"/>
  <c r="P74" i="96"/>
  <c r="P73" i="96"/>
  <c r="P72" i="96"/>
  <c r="P71" i="96"/>
  <c r="P70" i="96"/>
  <c r="P69" i="96"/>
  <c r="P68" i="96"/>
  <c r="P67" i="96"/>
  <c r="P66" i="96"/>
  <c r="P65" i="96"/>
  <c r="P64" i="96"/>
  <c r="P63" i="96"/>
  <c r="P62" i="96"/>
  <c r="P61" i="96"/>
  <c r="P60" i="96"/>
  <c r="P59" i="96"/>
  <c r="P58" i="96"/>
  <c r="P57" i="96"/>
  <c r="P56" i="96"/>
  <c r="P55" i="96"/>
  <c r="P54" i="96"/>
  <c r="P53" i="96"/>
  <c r="P52" i="96"/>
  <c r="P51" i="96"/>
  <c r="P50" i="96"/>
  <c r="P49" i="96"/>
  <c r="P48" i="96"/>
  <c r="P47" i="96"/>
  <c r="P46" i="96"/>
  <c r="P45" i="96"/>
  <c r="P44" i="96"/>
  <c r="P43" i="96"/>
  <c r="P42" i="96"/>
  <c r="P41" i="96"/>
  <c r="P40" i="96"/>
  <c r="P39" i="96"/>
  <c r="P38" i="96"/>
  <c r="P37" i="96"/>
  <c r="P36" i="96"/>
  <c r="P35" i="96"/>
  <c r="P34" i="96"/>
  <c r="P33" i="96"/>
  <c r="P32" i="96"/>
  <c r="P31" i="96"/>
  <c r="P30" i="96"/>
  <c r="P29" i="96"/>
  <c r="P28" i="96"/>
  <c r="P27" i="96"/>
  <c r="P26" i="96"/>
  <c r="P25" i="96"/>
  <c r="P24" i="96"/>
  <c r="P23" i="96"/>
  <c r="P22" i="96"/>
  <c r="P21" i="96"/>
  <c r="P20" i="96"/>
  <c r="P18" i="96"/>
  <c r="P17" i="96"/>
  <c r="P16" i="96"/>
  <c r="P15" i="96"/>
  <c r="P14" i="96"/>
  <c r="P13" i="96"/>
  <c r="P12" i="96"/>
  <c r="P11" i="96"/>
  <c r="P10" i="96"/>
  <c r="P9" i="96"/>
  <c r="P8" i="96"/>
  <c r="P7" i="96"/>
  <c r="P6" i="96"/>
  <c r="P5" i="96"/>
  <c r="P4" i="96"/>
  <c r="N254" i="96"/>
  <c r="G32" i="2" s="1"/>
  <c r="J32" i="2" s="1"/>
  <c r="M254" i="96"/>
  <c r="P253" i="96"/>
  <c r="P250" i="96"/>
  <c r="P249" i="96"/>
  <c r="P248" i="96"/>
  <c r="P247" i="96"/>
  <c r="P246" i="96"/>
  <c r="P245" i="96"/>
  <c r="P244" i="96"/>
  <c r="P243" i="96"/>
  <c r="P242" i="96"/>
  <c r="P241" i="96"/>
  <c r="P240" i="96"/>
  <c r="P239" i="96"/>
  <c r="P238" i="96"/>
  <c r="P237" i="96"/>
  <c r="P236" i="96"/>
  <c r="P235" i="96"/>
  <c r="P234" i="96"/>
  <c r="P233" i="96"/>
  <c r="P232" i="96"/>
  <c r="P231" i="96"/>
  <c r="P230" i="96"/>
  <c r="P229" i="96"/>
  <c r="P228" i="96"/>
  <c r="P227" i="96"/>
  <c r="P226" i="96"/>
  <c r="P225" i="96"/>
  <c r="P224" i="96"/>
  <c r="P223" i="96"/>
  <c r="P222" i="96"/>
  <c r="P221" i="96"/>
  <c r="P220" i="96"/>
  <c r="P219" i="96"/>
  <c r="P218" i="96"/>
  <c r="P217" i="96"/>
  <c r="P216" i="96"/>
  <c r="P215" i="96"/>
  <c r="P214" i="96"/>
  <c r="P213" i="96"/>
  <c r="P212" i="96"/>
  <c r="P211" i="96"/>
  <c r="P210" i="96"/>
  <c r="P209" i="96"/>
  <c r="P208" i="96"/>
  <c r="P207" i="96"/>
  <c r="P206" i="96"/>
  <c r="P205" i="96"/>
  <c r="P204" i="96"/>
  <c r="P203" i="96"/>
  <c r="P202" i="96"/>
  <c r="P201" i="96"/>
  <c r="P200" i="96"/>
  <c r="P199" i="96"/>
  <c r="P198" i="96"/>
  <c r="P197" i="96"/>
  <c r="P196" i="96"/>
  <c r="P195" i="96"/>
  <c r="P194" i="96"/>
  <c r="P193" i="96"/>
  <c r="P192" i="96"/>
  <c r="P191" i="96"/>
  <c r="P190" i="96"/>
  <c r="P189" i="96"/>
  <c r="P188" i="96"/>
  <c r="P187" i="96"/>
  <c r="P186" i="96"/>
  <c r="P185" i="96"/>
  <c r="P184" i="96"/>
  <c r="P3" i="96"/>
  <c r="N10" i="95"/>
  <c r="G30" i="2" s="1"/>
  <c r="J30" i="2" s="1"/>
  <c r="M10" i="95"/>
  <c r="P9" i="95"/>
  <c r="P8" i="95"/>
  <c r="P7" i="95"/>
  <c r="P6" i="95"/>
  <c r="P5" i="95"/>
  <c r="P4" i="95"/>
  <c r="P3" i="95"/>
  <c r="N4" i="94"/>
  <c r="G29" i="2" s="1"/>
  <c r="J29" i="2" s="1"/>
  <c r="M4" i="94"/>
  <c r="P3" i="94"/>
  <c r="P40" i="92"/>
  <c r="P39" i="92"/>
  <c r="P38" i="92"/>
  <c r="P37" i="92"/>
  <c r="P36" i="92"/>
  <c r="P35" i="92"/>
  <c r="P34" i="92"/>
  <c r="P33" i="92"/>
  <c r="P32" i="92"/>
  <c r="P31" i="92"/>
  <c r="P30" i="92"/>
  <c r="P29" i="92"/>
  <c r="P28" i="92"/>
  <c r="P27" i="92"/>
  <c r="P26" i="92"/>
  <c r="P25" i="92"/>
  <c r="P24" i="92"/>
  <c r="P23" i="92"/>
  <c r="P22" i="92"/>
  <c r="P21" i="92"/>
  <c r="P20" i="92"/>
  <c r="P19" i="92"/>
  <c r="P18" i="92"/>
  <c r="P17" i="92"/>
  <c r="P16" i="92"/>
  <c r="P15" i="92"/>
  <c r="P14" i="92"/>
  <c r="P13" i="92"/>
  <c r="P12" i="92"/>
  <c r="P11" i="92"/>
  <c r="P10" i="92"/>
  <c r="P9" i="92"/>
  <c r="P8" i="92"/>
  <c r="P7" i="92"/>
  <c r="N41" i="92"/>
  <c r="G27" i="2" s="1"/>
  <c r="J27" i="2" s="1"/>
  <c r="M41" i="92"/>
  <c r="P6" i="92"/>
  <c r="P5" i="92"/>
  <c r="P4" i="92"/>
  <c r="P3" i="92"/>
  <c r="O41" i="92" s="1"/>
  <c r="P42" i="92" s="1"/>
  <c r="P230" i="91"/>
  <c r="P229" i="91"/>
  <c r="P228" i="91"/>
  <c r="P227" i="91"/>
  <c r="P226" i="91"/>
  <c r="P225" i="91"/>
  <c r="P224" i="91"/>
  <c r="P223" i="91"/>
  <c r="P222" i="91"/>
  <c r="P221" i="91"/>
  <c r="P220" i="91"/>
  <c r="P219" i="91"/>
  <c r="P218" i="91"/>
  <c r="P217" i="91"/>
  <c r="P216" i="91"/>
  <c r="P215" i="91"/>
  <c r="P214" i="91"/>
  <c r="P213" i="91"/>
  <c r="P212" i="91"/>
  <c r="P211" i="91"/>
  <c r="P210" i="91"/>
  <c r="P209" i="91"/>
  <c r="P208" i="91"/>
  <c r="P207" i="91"/>
  <c r="P206" i="91"/>
  <c r="P205" i="91"/>
  <c r="P204" i="91"/>
  <c r="P203" i="91"/>
  <c r="P202" i="91"/>
  <c r="P201" i="91"/>
  <c r="P200" i="91"/>
  <c r="P199" i="91"/>
  <c r="P198" i="91"/>
  <c r="P197" i="91"/>
  <c r="P196" i="91"/>
  <c r="P195" i="91"/>
  <c r="P194" i="91"/>
  <c r="P193" i="91"/>
  <c r="P192" i="91"/>
  <c r="P191" i="91"/>
  <c r="P190" i="91"/>
  <c r="P189" i="91"/>
  <c r="P188" i="91"/>
  <c r="P187" i="91"/>
  <c r="P186" i="91"/>
  <c r="P185" i="91"/>
  <c r="P184" i="91"/>
  <c r="P183" i="91"/>
  <c r="P182" i="91"/>
  <c r="P181" i="91"/>
  <c r="P180" i="91"/>
  <c r="P179" i="91"/>
  <c r="P178" i="91"/>
  <c r="P177" i="91"/>
  <c r="P176" i="91"/>
  <c r="P175" i="91"/>
  <c r="P174" i="91"/>
  <c r="P173" i="91"/>
  <c r="P172" i="91"/>
  <c r="P171" i="91"/>
  <c r="P170" i="91"/>
  <c r="P169" i="91"/>
  <c r="P168" i="91"/>
  <c r="P167" i="91"/>
  <c r="P166" i="91"/>
  <c r="P165" i="91"/>
  <c r="P164" i="91"/>
  <c r="P163" i="91"/>
  <c r="P162" i="91"/>
  <c r="P161" i="91"/>
  <c r="P160" i="91"/>
  <c r="P159" i="91"/>
  <c r="P158" i="91"/>
  <c r="P157" i="91"/>
  <c r="P156" i="91"/>
  <c r="P155" i="91"/>
  <c r="P154" i="91"/>
  <c r="P153" i="91"/>
  <c r="P152" i="91"/>
  <c r="P151" i="91"/>
  <c r="P150" i="91"/>
  <c r="P149" i="91"/>
  <c r="P148" i="91"/>
  <c r="P147" i="91"/>
  <c r="P146" i="91"/>
  <c r="P145" i="91"/>
  <c r="P144" i="91"/>
  <c r="P143" i="91"/>
  <c r="P142" i="91"/>
  <c r="P141" i="91"/>
  <c r="P140" i="91"/>
  <c r="P139" i="91"/>
  <c r="P138" i="91"/>
  <c r="P137" i="91"/>
  <c r="P136" i="91"/>
  <c r="P135" i="91"/>
  <c r="P134" i="91"/>
  <c r="P133" i="91"/>
  <c r="P132" i="91"/>
  <c r="P131" i="91"/>
  <c r="P130" i="91"/>
  <c r="P129" i="91"/>
  <c r="P128" i="91"/>
  <c r="P127" i="91"/>
  <c r="P126" i="91"/>
  <c r="P125" i="91"/>
  <c r="P124" i="91"/>
  <c r="P123" i="91"/>
  <c r="P122" i="91"/>
  <c r="P121" i="91"/>
  <c r="P120" i="91"/>
  <c r="P119" i="91"/>
  <c r="P118" i="91"/>
  <c r="P117" i="91"/>
  <c r="P116" i="91"/>
  <c r="P115" i="91"/>
  <c r="P114" i="91"/>
  <c r="P113" i="91"/>
  <c r="P112" i="91"/>
  <c r="P111" i="91"/>
  <c r="P110" i="91"/>
  <c r="P109" i="91"/>
  <c r="P108" i="91"/>
  <c r="P107" i="91"/>
  <c r="P106" i="91"/>
  <c r="P105" i="91"/>
  <c r="P104" i="91"/>
  <c r="P103" i="91"/>
  <c r="P102" i="91"/>
  <c r="P101" i="91"/>
  <c r="P100" i="91"/>
  <c r="P99" i="91"/>
  <c r="P98" i="91"/>
  <c r="P97" i="91"/>
  <c r="P96" i="91"/>
  <c r="P95" i="91"/>
  <c r="P94" i="91"/>
  <c r="P93" i="91"/>
  <c r="P92" i="91"/>
  <c r="P91" i="91"/>
  <c r="P90" i="91"/>
  <c r="P89" i="91"/>
  <c r="P88" i="91"/>
  <c r="P87" i="91"/>
  <c r="P86" i="91"/>
  <c r="P85" i="91"/>
  <c r="P84" i="91"/>
  <c r="P83" i="91"/>
  <c r="P82" i="91"/>
  <c r="P81" i="91"/>
  <c r="P80" i="91"/>
  <c r="P79" i="91"/>
  <c r="P78" i="91"/>
  <c r="P77" i="91"/>
  <c r="P76" i="91"/>
  <c r="P75" i="91"/>
  <c r="P74" i="91"/>
  <c r="P73" i="91"/>
  <c r="P72" i="91"/>
  <c r="P71" i="91"/>
  <c r="P70" i="91"/>
  <c r="P69" i="91"/>
  <c r="P68" i="91"/>
  <c r="P67" i="91"/>
  <c r="P66" i="91"/>
  <c r="P65" i="91"/>
  <c r="P64" i="91"/>
  <c r="P63" i="91"/>
  <c r="P62" i="91"/>
  <c r="P61" i="91"/>
  <c r="P60" i="91"/>
  <c r="P59" i="91"/>
  <c r="P58" i="91"/>
  <c r="P57" i="91"/>
  <c r="P56" i="91"/>
  <c r="P55" i="91"/>
  <c r="P54" i="91"/>
  <c r="P53" i="91"/>
  <c r="P52" i="91"/>
  <c r="P51" i="91"/>
  <c r="P50" i="91"/>
  <c r="P49" i="91"/>
  <c r="P48" i="91"/>
  <c r="P47" i="91"/>
  <c r="P46" i="91"/>
  <c r="P45" i="91"/>
  <c r="P44" i="91"/>
  <c r="P43" i="91"/>
  <c r="P42" i="91"/>
  <c r="P41" i="91"/>
  <c r="P40" i="91"/>
  <c r="P39" i="91"/>
  <c r="P38" i="91"/>
  <c r="P37" i="91"/>
  <c r="P36" i="91"/>
  <c r="P35" i="91"/>
  <c r="P34" i="91"/>
  <c r="P33" i="91"/>
  <c r="P32" i="91"/>
  <c r="P31" i="91"/>
  <c r="P30" i="91"/>
  <c r="P29" i="91"/>
  <c r="P28" i="91"/>
  <c r="P27" i="91"/>
  <c r="P26" i="91"/>
  <c r="P25" i="91"/>
  <c r="P24" i="91"/>
  <c r="P23" i="91"/>
  <c r="N231" i="91"/>
  <c r="G26" i="2" s="1"/>
  <c r="J26" i="2" s="1"/>
  <c r="M231" i="91"/>
  <c r="P22" i="91"/>
  <c r="P21" i="91"/>
  <c r="P20" i="91"/>
  <c r="P19" i="91"/>
  <c r="P18" i="91"/>
  <c r="P17" i="91"/>
  <c r="P16" i="91"/>
  <c r="P15" i="91"/>
  <c r="P14" i="91"/>
  <c r="P13" i="91"/>
  <c r="P12" i="91"/>
  <c r="P11" i="91"/>
  <c r="P10" i="91"/>
  <c r="P9" i="91"/>
  <c r="P8" i="91"/>
  <c r="P7" i="91"/>
  <c r="P6" i="91"/>
  <c r="P5" i="91"/>
  <c r="P4" i="91"/>
  <c r="P3" i="91"/>
  <c r="P30" i="90"/>
  <c r="P29" i="90"/>
  <c r="P28" i="90"/>
  <c r="P27" i="90"/>
  <c r="P26" i="90"/>
  <c r="P25" i="90"/>
  <c r="P24" i="90"/>
  <c r="P23" i="90"/>
  <c r="P22" i="90"/>
  <c r="P21" i="90"/>
  <c r="P20" i="90"/>
  <c r="P19" i="90"/>
  <c r="P18" i="90"/>
  <c r="P17" i="90"/>
  <c r="P16" i="90"/>
  <c r="P15" i="90"/>
  <c r="P14" i="90"/>
  <c r="P13" i="90"/>
  <c r="P12" i="90"/>
  <c r="P11" i="90"/>
  <c r="P10" i="90"/>
  <c r="N36" i="90"/>
  <c r="G24" i="2" s="1"/>
  <c r="J24" i="2" s="1"/>
  <c r="M36" i="90"/>
  <c r="P35" i="90"/>
  <c r="P34" i="90"/>
  <c r="P33" i="90"/>
  <c r="P32" i="90"/>
  <c r="P31" i="90"/>
  <c r="P9" i="90"/>
  <c r="P8" i="90"/>
  <c r="P7" i="90"/>
  <c r="P6" i="90"/>
  <c r="P5" i="90"/>
  <c r="P4" i="90"/>
  <c r="P3" i="90"/>
  <c r="P24" i="59"/>
  <c r="P23" i="59"/>
  <c r="P22" i="59"/>
  <c r="P21" i="59"/>
  <c r="P20" i="59"/>
  <c r="P19" i="59"/>
  <c r="P18" i="59"/>
  <c r="P17" i="59"/>
  <c r="P16" i="59"/>
  <c r="P15" i="59"/>
  <c r="P14" i="59"/>
  <c r="P13" i="59"/>
  <c r="P12" i="59"/>
  <c r="P11" i="59"/>
  <c r="P10" i="59"/>
  <c r="P9" i="59"/>
  <c r="P8" i="59"/>
  <c r="P7" i="59"/>
  <c r="P6" i="59"/>
  <c r="P5" i="59"/>
  <c r="P4" i="59"/>
  <c r="P256" i="89"/>
  <c r="P254" i="89"/>
  <c r="P253" i="89"/>
  <c r="P252" i="89"/>
  <c r="P251" i="89"/>
  <c r="P250" i="89"/>
  <c r="P249" i="89"/>
  <c r="P248" i="89"/>
  <c r="P247" i="89"/>
  <c r="P246" i="89"/>
  <c r="P245" i="89"/>
  <c r="P244" i="89"/>
  <c r="P243" i="89"/>
  <c r="P242" i="89"/>
  <c r="P241" i="89"/>
  <c r="P240" i="89"/>
  <c r="P239" i="89"/>
  <c r="P238" i="89"/>
  <c r="P237" i="89"/>
  <c r="P236" i="89"/>
  <c r="P235" i="89"/>
  <c r="P234" i="89"/>
  <c r="P233" i="89"/>
  <c r="P232" i="89"/>
  <c r="P231" i="89"/>
  <c r="P230" i="89"/>
  <c r="P229" i="89"/>
  <c r="P228" i="89"/>
  <c r="P227" i="89"/>
  <c r="P226" i="89"/>
  <c r="P225" i="89"/>
  <c r="P224" i="89"/>
  <c r="P223" i="89"/>
  <c r="P222" i="89"/>
  <c r="P221" i="89"/>
  <c r="P220" i="89"/>
  <c r="P219" i="89"/>
  <c r="P218" i="89"/>
  <c r="P217" i="89"/>
  <c r="P216" i="89"/>
  <c r="P215" i="89"/>
  <c r="P214" i="89"/>
  <c r="P213" i="89"/>
  <c r="P212" i="89"/>
  <c r="P211" i="89"/>
  <c r="P210" i="89"/>
  <c r="P209" i="89"/>
  <c r="P208" i="89"/>
  <c r="P207" i="89"/>
  <c r="P206" i="89"/>
  <c r="P205" i="89"/>
  <c r="P204" i="89"/>
  <c r="P203" i="89"/>
  <c r="P202" i="89"/>
  <c r="P201" i="89"/>
  <c r="P200" i="89"/>
  <c r="P199" i="89"/>
  <c r="P198" i="89"/>
  <c r="P197" i="89"/>
  <c r="P196" i="89"/>
  <c r="P195" i="89"/>
  <c r="P194" i="89"/>
  <c r="P193" i="89"/>
  <c r="P192" i="89"/>
  <c r="P191" i="89"/>
  <c r="P190" i="89"/>
  <c r="P189" i="89"/>
  <c r="P188" i="89"/>
  <c r="P187" i="89"/>
  <c r="P186" i="89"/>
  <c r="P185" i="89"/>
  <c r="P184" i="89"/>
  <c r="P183" i="89"/>
  <c r="P182" i="89"/>
  <c r="P181" i="89"/>
  <c r="P180" i="89"/>
  <c r="P179" i="89"/>
  <c r="P178" i="89"/>
  <c r="P177" i="89"/>
  <c r="P176" i="89"/>
  <c r="P175" i="89"/>
  <c r="P174" i="89"/>
  <c r="P173" i="89"/>
  <c r="P172" i="89"/>
  <c r="P171" i="89"/>
  <c r="P170" i="89"/>
  <c r="P169" i="89"/>
  <c r="P168" i="89"/>
  <c r="P167" i="89"/>
  <c r="P166" i="89"/>
  <c r="P165" i="89"/>
  <c r="P164" i="89"/>
  <c r="P163" i="89"/>
  <c r="P162" i="89"/>
  <c r="P161" i="89"/>
  <c r="P160" i="89"/>
  <c r="P159" i="89"/>
  <c r="P158" i="89"/>
  <c r="P157" i="89"/>
  <c r="P156" i="89"/>
  <c r="P155" i="89"/>
  <c r="P154" i="89"/>
  <c r="P153" i="89"/>
  <c r="P152" i="89"/>
  <c r="P151" i="89"/>
  <c r="P150" i="89"/>
  <c r="P149" i="89"/>
  <c r="N257" i="89"/>
  <c r="G20" i="2" s="1"/>
  <c r="J20" i="2" s="1"/>
  <c r="M257" i="89"/>
  <c r="P148" i="89"/>
  <c r="P147" i="89"/>
  <c r="P146" i="89"/>
  <c r="P145" i="89"/>
  <c r="P144" i="89"/>
  <c r="P143" i="89"/>
  <c r="P142" i="89"/>
  <c r="P141" i="89"/>
  <c r="P140" i="89"/>
  <c r="P139" i="89"/>
  <c r="P138" i="89"/>
  <c r="P137" i="89"/>
  <c r="P136" i="89"/>
  <c r="P135" i="89"/>
  <c r="P134" i="89"/>
  <c r="P133" i="89"/>
  <c r="P132" i="89"/>
  <c r="P131" i="89"/>
  <c r="P130" i="89"/>
  <c r="P129" i="89"/>
  <c r="P128" i="89"/>
  <c r="P127" i="89"/>
  <c r="P126" i="89"/>
  <c r="P125" i="89"/>
  <c r="P124" i="89"/>
  <c r="P123" i="89"/>
  <c r="P122" i="89"/>
  <c r="P121" i="89"/>
  <c r="P120" i="89"/>
  <c r="P119" i="89"/>
  <c r="P118" i="89"/>
  <c r="P117" i="89"/>
  <c r="P116" i="89"/>
  <c r="P115" i="89"/>
  <c r="P114" i="89"/>
  <c r="P113" i="89"/>
  <c r="P112" i="89"/>
  <c r="P111" i="89"/>
  <c r="P110" i="89"/>
  <c r="P109" i="89"/>
  <c r="P108" i="89"/>
  <c r="P107" i="89"/>
  <c r="P106" i="89"/>
  <c r="P105" i="89"/>
  <c r="P104" i="89"/>
  <c r="P103" i="89"/>
  <c r="P102" i="89"/>
  <c r="P101" i="89"/>
  <c r="P100" i="89"/>
  <c r="P99" i="89"/>
  <c r="P98" i="89"/>
  <c r="P97" i="89"/>
  <c r="P96" i="89"/>
  <c r="P95" i="89"/>
  <c r="P94" i="89"/>
  <c r="P93" i="89"/>
  <c r="P92" i="89"/>
  <c r="P91" i="89"/>
  <c r="P90" i="89"/>
  <c r="P89" i="89"/>
  <c r="P88" i="89"/>
  <c r="P87" i="89"/>
  <c r="P86" i="89"/>
  <c r="P85" i="89"/>
  <c r="P84" i="89"/>
  <c r="P83" i="89"/>
  <c r="P82" i="89"/>
  <c r="P81" i="89"/>
  <c r="P80" i="89"/>
  <c r="P79" i="89"/>
  <c r="P78" i="89"/>
  <c r="P77" i="89"/>
  <c r="P76" i="89"/>
  <c r="P75" i="89"/>
  <c r="P74" i="89"/>
  <c r="P73" i="89"/>
  <c r="P72" i="89"/>
  <c r="P71" i="89"/>
  <c r="P70" i="89"/>
  <c r="P69" i="89"/>
  <c r="P68" i="89"/>
  <c r="P67" i="89"/>
  <c r="P66" i="89"/>
  <c r="P65" i="89"/>
  <c r="P64" i="89"/>
  <c r="P63" i="89"/>
  <c r="P62" i="89"/>
  <c r="P61" i="89"/>
  <c r="P60" i="89"/>
  <c r="P59" i="89"/>
  <c r="P58" i="89"/>
  <c r="P57" i="89"/>
  <c r="P56" i="89"/>
  <c r="P55" i="89"/>
  <c r="P54" i="89"/>
  <c r="P53" i="89"/>
  <c r="P52" i="89"/>
  <c r="P51" i="89"/>
  <c r="P50" i="89"/>
  <c r="P49" i="89"/>
  <c r="P48" i="89"/>
  <c r="P47" i="89"/>
  <c r="P46" i="89"/>
  <c r="P45" i="89"/>
  <c r="P44" i="89"/>
  <c r="P43" i="89"/>
  <c r="P42" i="89"/>
  <c r="P41" i="89"/>
  <c r="P40" i="89"/>
  <c r="P39" i="89"/>
  <c r="P38" i="89"/>
  <c r="P37" i="89"/>
  <c r="P36" i="89"/>
  <c r="P35" i="89"/>
  <c r="P34" i="89"/>
  <c r="P33" i="89"/>
  <c r="P32" i="89"/>
  <c r="P31" i="89"/>
  <c r="P30" i="89"/>
  <c r="P29" i="89"/>
  <c r="P28" i="89"/>
  <c r="P27" i="89"/>
  <c r="P26" i="89"/>
  <c r="P25" i="89"/>
  <c r="P24" i="89"/>
  <c r="P23" i="89"/>
  <c r="P22" i="89"/>
  <c r="P21" i="89"/>
  <c r="P20" i="89"/>
  <c r="P19" i="89"/>
  <c r="P18" i="89"/>
  <c r="P17" i="89"/>
  <c r="P16" i="89"/>
  <c r="P15" i="89"/>
  <c r="P14" i="89"/>
  <c r="P12" i="89"/>
  <c r="P11" i="89"/>
  <c r="P10" i="89"/>
  <c r="P9" i="89"/>
  <c r="P8" i="89"/>
  <c r="P7" i="89"/>
  <c r="P6" i="89"/>
  <c r="P5" i="89"/>
  <c r="P4" i="89"/>
  <c r="P3" i="89"/>
  <c r="O4" i="94" l="1"/>
  <c r="P5" i="94" s="1"/>
  <c r="O10" i="95"/>
  <c r="P11" i="95" s="1"/>
  <c r="O231" i="91"/>
  <c r="P232" i="91" s="1"/>
  <c r="O257" i="89"/>
  <c r="O254" i="96"/>
  <c r="P255" i="96" s="1"/>
  <c r="O243" i="97"/>
  <c r="P244" i="97" s="1"/>
  <c r="O36" i="90"/>
  <c r="P37" i="90" s="1"/>
  <c r="P43" i="92"/>
  <c r="P45" i="92" s="1"/>
  <c r="P38" i="90"/>
  <c r="P40" i="90" s="1"/>
  <c r="P233" i="91" l="1"/>
  <c r="P235" i="91" s="1"/>
  <c r="P258" i="89"/>
  <c r="P259" i="89"/>
  <c r="P261" i="89" s="1"/>
  <c r="P12" i="95"/>
  <c r="P14" i="95" s="1"/>
  <c r="P256" i="96"/>
  <c r="P257" i="96" s="1"/>
  <c r="P245" i="97"/>
  <c r="P247" i="97" s="1"/>
  <c r="P6" i="94"/>
  <c r="P44" i="92"/>
  <c r="P46" i="92" s="1"/>
  <c r="P234" i="91"/>
  <c r="P236" i="91" s="1"/>
  <c r="P39" i="90"/>
  <c r="P41" i="90" s="1"/>
  <c r="P260" i="89"/>
  <c r="P262" i="89" s="1"/>
  <c r="P213" i="64"/>
  <c r="P212" i="64"/>
  <c r="P211" i="64"/>
  <c r="P210" i="64"/>
  <c r="P209" i="64"/>
  <c r="P208" i="64"/>
  <c r="P207" i="64"/>
  <c r="P206" i="64"/>
  <c r="P205" i="64"/>
  <c r="P204" i="64"/>
  <c r="P203" i="64"/>
  <c r="P202" i="64"/>
  <c r="P201" i="64"/>
  <c r="P200" i="64"/>
  <c r="P199" i="64"/>
  <c r="P198" i="64"/>
  <c r="P197" i="64"/>
  <c r="P196" i="64"/>
  <c r="P195" i="64"/>
  <c r="P194" i="64"/>
  <c r="P193" i="64"/>
  <c r="P192" i="64"/>
  <c r="P191" i="64"/>
  <c r="P190" i="64"/>
  <c r="P189" i="64"/>
  <c r="P188" i="64"/>
  <c r="P187" i="64"/>
  <c r="P186" i="64"/>
  <c r="P185" i="64"/>
  <c r="P184" i="64"/>
  <c r="P183" i="64"/>
  <c r="P182" i="64"/>
  <c r="P181" i="64"/>
  <c r="P180" i="64"/>
  <c r="P179" i="64"/>
  <c r="P178" i="64"/>
  <c r="P177" i="64"/>
  <c r="P176" i="64"/>
  <c r="P175" i="64"/>
  <c r="P174" i="64"/>
  <c r="P173" i="64"/>
  <c r="P172" i="64"/>
  <c r="P171" i="64"/>
  <c r="P170" i="64"/>
  <c r="P169" i="64"/>
  <c r="P168" i="64"/>
  <c r="P167" i="64"/>
  <c r="P166" i="64"/>
  <c r="P165" i="64"/>
  <c r="P164" i="64"/>
  <c r="P163" i="64"/>
  <c r="P162" i="64"/>
  <c r="P161" i="64"/>
  <c r="P160" i="64"/>
  <c r="P159" i="64"/>
  <c r="P158" i="64"/>
  <c r="P157" i="64"/>
  <c r="P156" i="64"/>
  <c r="P155" i="64"/>
  <c r="P154" i="64"/>
  <c r="P153" i="64"/>
  <c r="P152" i="64"/>
  <c r="P151" i="64"/>
  <c r="P150" i="64"/>
  <c r="P149" i="64"/>
  <c r="P148" i="64"/>
  <c r="P147" i="64"/>
  <c r="P146" i="64"/>
  <c r="P145" i="64"/>
  <c r="P144" i="64"/>
  <c r="P143" i="64"/>
  <c r="P142" i="64"/>
  <c r="P141" i="64"/>
  <c r="P140" i="64"/>
  <c r="P139" i="64"/>
  <c r="P138" i="64"/>
  <c r="P137" i="64"/>
  <c r="P136" i="64"/>
  <c r="P135" i="64"/>
  <c r="P134" i="64"/>
  <c r="P133" i="64"/>
  <c r="P132" i="64"/>
  <c r="P131" i="64"/>
  <c r="P130" i="64"/>
  <c r="P129" i="64"/>
  <c r="P128" i="64"/>
  <c r="P127" i="64"/>
  <c r="P126" i="64"/>
  <c r="P125" i="64"/>
  <c r="P124" i="64"/>
  <c r="P123" i="64"/>
  <c r="P122" i="64"/>
  <c r="P121" i="64"/>
  <c r="P120" i="64"/>
  <c r="P119" i="64"/>
  <c r="P118" i="64"/>
  <c r="P117" i="64"/>
  <c r="P116" i="64"/>
  <c r="P115" i="64"/>
  <c r="P114" i="64"/>
  <c r="P113" i="64"/>
  <c r="P112" i="64"/>
  <c r="P111" i="64"/>
  <c r="P110" i="64"/>
  <c r="P109" i="64"/>
  <c r="P108" i="64"/>
  <c r="P107" i="64"/>
  <c r="P106" i="64"/>
  <c r="P105" i="64"/>
  <c r="P104" i="64"/>
  <c r="P103" i="64"/>
  <c r="P102" i="64"/>
  <c r="P101" i="64"/>
  <c r="P100" i="64"/>
  <c r="P99" i="64"/>
  <c r="P98" i="64"/>
  <c r="P97" i="64"/>
  <c r="P96" i="64"/>
  <c r="P95" i="64"/>
  <c r="P94" i="64"/>
  <c r="P93" i="64"/>
  <c r="P92" i="64"/>
  <c r="P91" i="64"/>
  <c r="P90" i="64"/>
  <c r="P89" i="64"/>
  <c r="P88" i="64"/>
  <c r="P87" i="64"/>
  <c r="P86" i="64"/>
  <c r="P85" i="64"/>
  <c r="P84" i="64"/>
  <c r="P83" i="64"/>
  <c r="P82" i="64"/>
  <c r="P81" i="64"/>
  <c r="P80" i="64"/>
  <c r="P79" i="64"/>
  <c r="P78" i="64"/>
  <c r="P77" i="64"/>
  <c r="P76" i="64"/>
  <c r="P75" i="64"/>
  <c r="P74" i="64"/>
  <c r="P73" i="64"/>
  <c r="P72" i="64"/>
  <c r="P71" i="64"/>
  <c r="P70" i="64"/>
  <c r="P69" i="64"/>
  <c r="P68" i="64"/>
  <c r="P67" i="64"/>
  <c r="P66" i="64"/>
  <c r="P65" i="64"/>
  <c r="P64" i="64"/>
  <c r="P63" i="64"/>
  <c r="P62" i="64"/>
  <c r="P61" i="64"/>
  <c r="P60" i="64"/>
  <c r="P59" i="64"/>
  <c r="P58" i="64"/>
  <c r="P57" i="64"/>
  <c r="P56" i="64"/>
  <c r="P55" i="64"/>
  <c r="P54" i="64"/>
  <c r="P53" i="64"/>
  <c r="P52" i="64"/>
  <c r="P51" i="64"/>
  <c r="P50" i="64"/>
  <c r="P49" i="64"/>
  <c r="P48" i="64"/>
  <c r="P47" i="64"/>
  <c r="P46" i="64"/>
  <c r="P45" i="64"/>
  <c r="P44" i="64"/>
  <c r="P43" i="64"/>
  <c r="P42" i="64"/>
  <c r="P41" i="64"/>
  <c r="P40" i="64"/>
  <c r="P39" i="64"/>
  <c r="P38" i="64"/>
  <c r="P37" i="64"/>
  <c r="P36" i="64"/>
  <c r="P35" i="64"/>
  <c r="P34" i="64"/>
  <c r="P33" i="64"/>
  <c r="P32" i="64"/>
  <c r="P31" i="64"/>
  <c r="P30" i="64"/>
  <c r="P29" i="64"/>
  <c r="P28" i="64"/>
  <c r="P27" i="64"/>
  <c r="P26" i="64"/>
  <c r="P25" i="64"/>
  <c r="P24" i="64"/>
  <c r="P23" i="64"/>
  <c r="P22" i="64"/>
  <c r="P21" i="64"/>
  <c r="P20" i="64"/>
  <c r="P19" i="64"/>
  <c r="P18" i="64"/>
  <c r="P17" i="64"/>
  <c r="P16" i="64"/>
  <c r="P15" i="64"/>
  <c r="P14" i="64"/>
  <c r="P13" i="64"/>
  <c r="P12" i="64"/>
  <c r="P11" i="64"/>
  <c r="P10" i="64"/>
  <c r="P9" i="64"/>
  <c r="P8" i="64"/>
  <c r="P7" i="64"/>
  <c r="P6" i="64"/>
  <c r="P5" i="64"/>
  <c r="P4" i="64"/>
  <c r="P194" i="63"/>
  <c r="P193" i="63"/>
  <c r="P192" i="63"/>
  <c r="P191" i="63"/>
  <c r="P190" i="63"/>
  <c r="P189" i="63"/>
  <c r="P188" i="63"/>
  <c r="P187" i="63"/>
  <c r="P186" i="63"/>
  <c r="P185" i="63"/>
  <c r="P184" i="63"/>
  <c r="P183" i="63"/>
  <c r="P182" i="63"/>
  <c r="P181" i="63"/>
  <c r="P180" i="63"/>
  <c r="P179" i="63"/>
  <c r="P178" i="63"/>
  <c r="P177" i="63"/>
  <c r="P176" i="63"/>
  <c r="P175" i="63"/>
  <c r="P174" i="63"/>
  <c r="P173" i="63"/>
  <c r="P172" i="63"/>
  <c r="P171" i="63"/>
  <c r="P170" i="63"/>
  <c r="P169" i="63"/>
  <c r="P168" i="63"/>
  <c r="P167" i="63"/>
  <c r="P166" i="63"/>
  <c r="P165" i="63"/>
  <c r="P164" i="63"/>
  <c r="P163" i="63"/>
  <c r="P162" i="63"/>
  <c r="P161" i="63"/>
  <c r="P160" i="63"/>
  <c r="P159" i="63"/>
  <c r="P158" i="63"/>
  <c r="P157" i="63"/>
  <c r="P156" i="63"/>
  <c r="P155" i="63"/>
  <c r="P154" i="63"/>
  <c r="P153" i="63"/>
  <c r="P152" i="63"/>
  <c r="P151" i="63"/>
  <c r="P150" i="63"/>
  <c r="P149" i="63"/>
  <c r="P148" i="63"/>
  <c r="P147" i="63"/>
  <c r="P146" i="63"/>
  <c r="P145" i="63"/>
  <c r="P144" i="63"/>
  <c r="P143" i="63"/>
  <c r="P142" i="63"/>
  <c r="P141" i="63"/>
  <c r="P140" i="63"/>
  <c r="P139" i="63"/>
  <c r="P138" i="63"/>
  <c r="P137" i="63"/>
  <c r="P136" i="63"/>
  <c r="P135" i="63"/>
  <c r="P134" i="63"/>
  <c r="P133" i="63"/>
  <c r="P132" i="63"/>
  <c r="P131" i="63"/>
  <c r="P130" i="63"/>
  <c r="P129" i="63"/>
  <c r="P128" i="63"/>
  <c r="P127" i="63"/>
  <c r="P126" i="63"/>
  <c r="P125" i="63"/>
  <c r="P124" i="63"/>
  <c r="P123" i="63"/>
  <c r="P122" i="63"/>
  <c r="P121" i="63"/>
  <c r="P120" i="63"/>
  <c r="P119" i="63"/>
  <c r="P118" i="63"/>
  <c r="P117" i="63"/>
  <c r="P116" i="63"/>
  <c r="P115" i="63"/>
  <c r="P114" i="63"/>
  <c r="P113" i="63"/>
  <c r="P112" i="63"/>
  <c r="P111" i="63"/>
  <c r="P110" i="63"/>
  <c r="P109" i="63"/>
  <c r="P108" i="63"/>
  <c r="P107" i="63"/>
  <c r="P106" i="63"/>
  <c r="P105" i="63"/>
  <c r="P104" i="63"/>
  <c r="P103" i="63"/>
  <c r="P102" i="63"/>
  <c r="P101" i="63"/>
  <c r="P100" i="63"/>
  <c r="P99" i="63"/>
  <c r="P98" i="63"/>
  <c r="P97" i="63"/>
  <c r="P96" i="63"/>
  <c r="P95" i="63"/>
  <c r="P94" i="63"/>
  <c r="P93" i="63"/>
  <c r="P92" i="63"/>
  <c r="P91" i="63"/>
  <c r="P90" i="63"/>
  <c r="P89" i="63"/>
  <c r="P88" i="63"/>
  <c r="P87" i="63"/>
  <c r="P86" i="63"/>
  <c r="P85" i="63"/>
  <c r="P84" i="63"/>
  <c r="P83" i="63"/>
  <c r="P82" i="63"/>
  <c r="P81" i="63"/>
  <c r="P80" i="63"/>
  <c r="P79" i="63"/>
  <c r="P78" i="63"/>
  <c r="P77" i="63"/>
  <c r="P76" i="63"/>
  <c r="P75" i="63"/>
  <c r="P74" i="63"/>
  <c r="P73" i="63"/>
  <c r="P72" i="63"/>
  <c r="P71" i="63"/>
  <c r="P70" i="63"/>
  <c r="P69" i="63"/>
  <c r="P68" i="63"/>
  <c r="P67" i="63"/>
  <c r="P66" i="63"/>
  <c r="P65" i="63"/>
  <c r="P64" i="63"/>
  <c r="P63" i="63"/>
  <c r="P62" i="63"/>
  <c r="P61" i="63"/>
  <c r="P60" i="63"/>
  <c r="P59" i="63"/>
  <c r="P58" i="63"/>
  <c r="P57" i="63"/>
  <c r="P56" i="63"/>
  <c r="P55" i="63"/>
  <c r="P54" i="63"/>
  <c r="P53" i="63"/>
  <c r="P52" i="63"/>
  <c r="P51" i="63"/>
  <c r="P50" i="63"/>
  <c r="P49" i="63"/>
  <c r="P48" i="63"/>
  <c r="P47" i="63"/>
  <c r="P46" i="63"/>
  <c r="P45" i="63"/>
  <c r="P44" i="63"/>
  <c r="P43" i="63"/>
  <c r="P42" i="63"/>
  <c r="P41" i="63"/>
  <c r="P40" i="63"/>
  <c r="P39" i="63"/>
  <c r="P38" i="63"/>
  <c r="P37" i="63"/>
  <c r="P36" i="63"/>
  <c r="P35" i="63"/>
  <c r="P34" i="63"/>
  <c r="P33" i="63"/>
  <c r="P32" i="63"/>
  <c r="P31" i="63"/>
  <c r="P30" i="63"/>
  <c r="P29" i="63"/>
  <c r="P28" i="63"/>
  <c r="P27" i="63"/>
  <c r="P26" i="63"/>
  <c r="P25" i="63"/>
  <c r="P24" i="63"/>
  <c r="P23" i="63"/>
  <c r="P22" i="63"/>
  <c r="P21" i="63"/>
  <c r="P20" i="63"/>
  <c r="P19" i="63"/>
  <c r="P18" i="63"/>
  <c r="P17" i="63"/>
  <c r="P16" i="63"/>
  <c r="P15" i="63"/>
  <c r="P14" i="63"/>
  <c r="P13" i="63"/>
  <c r="P12" i="63"/>
  <c r="P11" i="63"/>
  <c r="P9" i="63"/>
  <c r="P8" i="63"/>
  <c r="P7" i="63"/>
  <c r="P6" i="63"/>
  <c r="P5" i="63"/>
  <c r="P4" i="63"/>
  <c r="P30" i="62"/>
  <c r="P29" i="62"/>
  <c r="P28" i="62"/>
  <c r="P27" i="62"/>
  <c r="P26" i="62"/>
  <c r="P25" i="62"/>
  <c r="P24" i="62"/>
  <c r="P23" i="62"/>
  <c r="P22" i="62"/>
  <c r="P21" i="62"/>
  <c r="P20" i="62"/>
  <c r="P19" i="62"/>
  <c r="P18" i="62"/>
  <c r="P17" i="62"/>
  <c r="P16" i="62"/>
  <c r="P15" i="62"/>
  <c r="P14" i="62"/>
  <c r="P13" i="62"/>
  <c r="P12" i="62"/>
  <c r="P11" i="62"/>
  <c r="P10" i="62"/>
  <c r="P9" i="62"/>
  <c r="P8" i="62"/>
  <c r="P7" i="62"/>
  <c r="P6" i="62"/>
  <c r="P5" i="62"/>
  <c r="P4" i="62"/>
  <c r="P180" i="61"/>
  <c r="P179" i="61"/>
  <c r="P178" i="61"/>
  <c r="P177" i="61"/>
  <c r="P176" i="61"/>
  <c r="P175" i="61"/>
  <c r="P174" i="61"/>
  <c r="P173" i="61"/>
  <c r="P172" i="61"/>
  <c r="P171" i="61"/>
  <c r="P170" i="61"/>
  <c r="P169" i="61"/>
  <c r="P168" i="61"/>
  <c r="P167" i="61"/>
  <c r="P166" i="61"/>
  <c r="P165" i="61"/>
  <c r="P164" i="61"/>
  <c r="P163" i="61"/>
  <c r="P162" i="61"/>
  <c r="P161" i="61"/>
  <c r="P160" i="61"/>
  <c r="P159" i="61"/>
  <c r="P158" i="61"/>
  <c r="P157" i="61"/>
  <c r="P156" i="61"/>
  <c r="P155" i="61"/>
  <c r="P154" i="61"/>
  <c r="P153" i="61"/>
  <c r="P152" i="61"/>
  <c r="P151" i="61"/>
  <c r="P150" i="61"/>
  <c r="P149" i="61"/>
  <c r="P148" i="61"/>
  <c r="P147" i="61"/>
  <c r="P146" i="61"/>
  <c r="P145" i="61"/>
  <c r="P144" i="61"/>
  <c r="P143" i="61"/>
  <c r="P142" i="61"/>
  <c r="P141" i="61"/>
  <c r="P140" i="61"/>
  <c r="P139" i="61"/>
  <c r="P138" i="61"/>
  <c r="P137" i="61"/>
  <c r="P136" i="61"/>
  <c r="P135" i="61"/>
  <c r="P134" i="61"/>
  <c r="P133" i="61"/>
  <c r="P132" i="61"/>
  <c r="P131" i="61"/>
  <c r="P130" i="61"/>
  <c r="P129" i="61"/>
  <c r="P128" i="61"/>
  <c r="P127" i="61"/>
  <c r="P126" i="61"/>
  <c r="P125" i="61"/>
  <c r="P124" i="61"/>
  <c r="P123" i="61"/>
  <c r="P122" i="61"/>
  <c r="P121" i="61"/>
  <c r="P120" i="61"/>
  <c r="P119" i="61"/>
  <c r="P118" i="61"/>
  <c r="P117" i="61"/>
  <c r="P116" i="61"/>
  <c r="P115" i="61"/>
  <c r="P114" i="61"/>
  <c r="P113" i="61"/>
  <c r="P112" i="61"/>
  <c r="P111" i="61"/>
  <c r="P110" i="61"/>
  <c r="P109" i="61"/>
  <c r="P108" i="61"/>
  <c r="P107" i="61"/>
  <c r="P106" i="61"/>
  <c r="P105" i="61"/>
  <c r="P104" i="61"/>
  <c r="P103" i="61"/>
  <c r="P102" i="61"/>
  <c r="P101" i="61"/>
  <c r="P100" i="61"/>
  <c r="P99" i="61"/>
  <c r="P98" i="61"/>
  <c r="P97" i="61"/>
  <c r="P96" i="61"/>
  <c r="P95" i="61"/>
  <c r="P94" i="61"/>
  <c r="P93" i="61"/>
  <c r="P92" i="61"/>
  <c r="P91" i="61"/>
  <c r="P90" i="61"/>
  <c r="P89" i="61"/>
  <c r="P88" i="61"/>
  <c r="P87" i="61"/>
  <c r="P86" i="61"/>
  <c r="P85" i="61"/>
  <c r="P84" i="61"/>
  <c r="P83" i="61"/>
  <c r="P82" i="61"/>
  <c r="P81" i="61"/>
  <c r="P80" i="61"/>
  <c r="P79" i="61"/>
  <c r="P78" i="61"/>
  <c r="P77" i="61"/>
  <c r="P76" i="61"/>
  <c r="P75" i="61"/>
  <c r="P74" i="61"/>
  <c r="P73" i="61"/>
  <c r="P72" i="61"/>
  <c r="P71" i="61"/>
  <c r="P70" i="61"/>
  <c r="P69" i="61"/>
  <c r="P68" i="61"/>
  <c r="P67" i="61"/>
  <c r="P66" i="61"/>
  <c r="P65" i="61"/>
  <c r="P64" i="61"/>
  <c r="P63" i="61"/>
  <c r="P62" i="61"/>
  <c r="P61" i="61"/>
  <c r="P60" i="61"/>
  <c r="P59" i="61"/>
  <c r="P58" i="61"/>
  <c r="P57" i="61"/>
  <c r="P56" i="61"/>
  <c r="P55" i="61"/>
  <c r="P54" i="61"/>
  <c r="P53" i="61"/>
  <c r="P52" i="61"/>
  <c r="P51" i="61"/>
  <c r="P50" i="61"/>
  <c r="P49" i="61"/>
  <c r="P48" i="61"/>
  <c r="P47" i="61"/>
  <c r="P46" i="61"/>
  <c r="P45" i="61"/>
  <c r="P44" i="61"/>
  <c r="P43" i="61"/>
  <c r="P42" i="61"/>
  <c r="P41" i="61"/>
  <c r="P40" i="61"/>
  <c r="P39" i="61"/>
  <c r="P38" i="61"/>
  <c r="P37" i="61"/>
  <c r="P36" i="61"/>
  <c r="P35" i="61"/>
  <c r="P34" i="61"/>
  <c r="P33" i="61"/>
  <c r="P32" i="61"/>
  <c r="P31" i="61"/>
  <c r="P30" i="61"/>
  <c r="P29" i="61"/>
  <c r="P28" i="61"/>
  <c r="P27" i="61"/>
  <c r="P26" i="61"/>
  <c r="P25" i="61"/>
  <c r="P24" i="61"/>
  <c r="P23" i="61"/>
  <c r="P22" i="61"/>
  <c r="P21" i="61"/>
  <c r="P20" i="61"/>
  <c r="P19" i="61"/>
  <c r="P18" i="61"/>
  <c r="P17" i="61"/>
  <c r="P16" i="61"/>
  <c r="P15" i="61"/>
  <c r="P14" i="61"/>
  <c r="P13" i="61"/>
  <c r="P12" i="61"/>
  <c r="P11" i="61"/>
  <c r="P10" i="61"/>
  <c r="P9" i="61"/>
  <c r="P8" i="61"/>
  <c r="P7" i="61"/>
  <c r="P6" i="61"/>
  <c r="P5" i="61"/>
  <c r="P4" i="61"/>
  <c r="P54" i="58"/>
  <c r="P53" i="58"/>
  <c r="P52" i="58"/>
  <c r="P51" i="58"/>
  <c r="P50" i="58"/>
  <c r="P49" i="58"/>
  <c r="P48" i="58"/>
  <c r="P47" i="58"/>
  <c r="P46" i="58"/>
  <c r="P45" i="58"/>
  <c r="P44" i="58"/>
  <c r="P43" i="58"/>
  <c r="P42" i="58"/>
  <c r="P41" i="58"/>
  <c r="P40" i="58"/>
  <c r="P39" i="58"/>
  <c r="P38" i="58"/>
  <c r="P37" i="58"/>
  <c r="P36" i="58"/>
  <c r="P35" i="58"/>
  <c r="P34" i="58"/>
  <c r="P33" i="58"/>
  <c r="P32" i="58"/>
  <c r="P31" i="58"/>
  <c r="P30" i="58"/>
  <c r="P29" i="58"/>
  <c r="P28" i="58"/>
  <c r="P27" i="58"/>
  <c r="P26" i="58"/>
  <c r="P25" i="58"/>
  <c r="P24" i="58"/>
  <c r="P23" i="58"/>
  <c r="P22" i="58"/>
  <c r="P21" i="58"/>
  <c r="P20" i="58"/>
  <c r="P19" i="58"/>
  <c r="P18" i="58"/>
  <c r="P17" i="58"/>
  <c r="P16" i="58"/>
  <c r="P15" i="58"/>
  <c r="P14" i="58"/>
  <c r="P13" i="58"/>
  <c r="P12" i="58"/>
  <c r="P11" i="58"/>
  <c r="P10" i="58"/>
  <c r="P9" i="58"/>
  <c r="P8" i="58"/>
  <c r="P7" i="58"/>
  <c r="P6" i="58"/>
  <c r="P5" i="58"/>
  <c r="P4" i="58"/>
  <c r="P167" i="26"/>
  <c r="P166" i="26"/>
  <c r="P165" i="26"/>
  <c r="P164" i="26"/>
  <c r="P163" i="26"/>
  <c r="P162" i="26"/>
  <c r="P161" i="26"/>
  <c r="P160" i="26"/>
  <c r="P159" i="26"/>
  <c r="P158" i="26"/>
  <c r="P157" i="26"/>
  <c r="P156" i="26"/>
  <c r="P155" i="26"/>
  <c r="P154" i="26"/>
  <c r="P153" i="26"/>
  <c r="P152" i="26"/>
  <c r="P151" i="26"/>
  <c r="P150" i="26"/>
  <c r="P149" i="26"/>
  <c r="P148" i="26"/>
  <c r="P147" i="26"/>
  <c r="P146" i="26"/>
  <c r="P145" i="26"/>
  <c r="P144" i="26"/>
  <c r="P143" i="26"/>
  <c r="P142" i="26"/>
  <c r="P141" i="26"/>
  <c r="P140" i="26"/>
  <c r="P139" i="26"/>
  <c r="P138" i="26"/>
  <c r="P137" i="26"/>
  <c r="P136" i="26"/>
  <c r="P135" i="26"/>
  <c r="P134" i="26"/>
  <c r="P133" i="26"/>
  <c r="P132" i="26"/>
  <c r="P131" i="26"/>
  <c r="P130" i="26"/>
  <c r="P129" i="26"/>
  <c r="P128" i="26"/>
  <c r="P127" i="26"/>
  <c r="P126" i="26"/>
  <c r="P125" i="26"/>
  <c r="P124" i="26"/>
  <c r="P123" i="26"/>
  <c r="P122" i="26"/>
  <c r="P121" i="26"/>
  <c r="P120" i="26"/>
  <c r="P119" i="26"/>
  <c r="P118" i="26"/>
  <c r="P117" i="26"/>
  <c r="P116" i="26"/>
  <c r="P115" i="26"/>
  <c r="P114" i="26"/>
  <c r="P113" i="26"/>
  <c r="P112" i="26"/>
  <c r="P111" i="26"/>
  <c r="P110" i="26"/>
  <c r="P109" i="26"/>
  <c r="P108" i="26"/>
  <c r="P107" i="26"/>
  <c r="P106" i="26"/>
  <c r="P105" i="26"/>
  <c r="P104" i="26"/>
  <c r="P103" i="26"/>
  <c r="P102" i="26"/>
  <c r="P101" i="26"/>
  <c r="P100" i="26"/>
  <c r="P99" i="26"/>
  <c r="P98" i="26"/>
  <c r="P97" i="26"/>
  <c r="P96" i="26"/>
  <c r="P95" i="26"/>
  <c r="P94" i="26"/>
  <c r="P93" i="26"/>
  <c r="P92" i="26"/>
  <c r="P91" i="26"/>
  <c r="P90" i="26"/>
  <c r="P89" i="26"/>
  <c r="P88" i="26"/>
  <c r="P87" i="26"/>
  <c r="P86" i="26"/>
  <c r="P85" i="26"/>
  <c r="P84" i="26"/>
  <c r="P83" i="26"/>
  <c r="P82" i="26"/>
  <c r="P81" i="26"/>
  <c r="P80" i="26"/>
  <c r="P79" i="26"/>
  <c r="P78" i="26"/>
  <c r="P77" i="26"/>
  <c r="P76" i="26"/>
  <c r="P75" i="26"/>
  <c r="P74" i="26"/>
  <c r="P73" i="26"/>
  <c r="P72" i="26"/>
  <c r="P71" i="26"/>
  <c r="P70" i="26"/>
  <c r="P69" i="26"/>
  <c r="P68" i="26"/>
  <c r="P67" i="26"/>
  <c r="P66" i="26"/>
  <c r="P65" i="26"/>
  <c r="P64" i="26"/>
  <c r="P63" i="26"/>
  <c r="P62" i="26"/>
  <c r="P61" i="26"/>
  <c r="P60" i="26"/>
  <c r="P59" i="26"/>
  <c r="P58" i="26"/>
  <c r="P57" i="26"/>
  <c r="P56" i="26"/>
  <c r="P55" i="26"/>
  <c r="P54" i="26"/>
  <c r="P53" i="26"/>
  <c r="P52" i="26"/>
  <c r="P51" i="26"/>
  <c r="P50" i="26"/>
  <c r="P49" i="26"/>
  <c r="P48" i="26"/>
  <c r="P47" i="26"/>
  <c r="P46" i="26"/>
  <c r="P45" i="26"/>
  <c r="P44" i="26"/>
  <c r="P43" i="26"/>
  <c r="P42" i="26"/>
  <c r="P41" i="26"/>
  <c r="P40" i="26"/>
  <c r="P39" i="26"/>
  <c r="P38" i="26"/>
  <c r="P37" i="26"/>
  <c r="P36" i="26"/>
  <c r="P35" i="26"/>
  <c r="P34" i="26"/>
  <c r="P33" i="26"/>
  <c r="P32" i="26"/>
  <c r="P31" i="26"/>
  <c r="P30" i="26"/>
  <c r="P29" i="26"/>
  <c r="P28" i="26"/>
  <c r="P27" i="26"/>
  <c r="P26" i="26"/>
  <c r="P25" i="26"/>
  <c r="P24" i="26"/>
  <c r="P23" i="26"/>
  <c r="P22" i="26"/>
  <c r="P21" i="26"/>
  <c r="P20" i="26"/>
  <c r="P19" i="26"/>
  <c r="P18" i="26"/>
  <c r="P17" i="26"/>
  <c r="P16" i="26"/>
  <c r="P15" i="26"/>
  <c r="P14" i="26"/>
  <c r="P13" i="26"/>
  <c r="P12" i="26"/>
  <c r="P11" i="26"/>
  <c r="P10" i="26"/>
  <c r="P9" i="26"/>
  <c r="P8" i="26"/>
  <c r="P7" i="26"/>
  <c r="P6" i="26"/>
  <c r="P5" i="26"/>
  <c r="P4" i="26"/>
  <c r="P246" i="97" l="1"/>
  <c r="P248" i="97" s="1"/>
  <c r="P8" i="94"/>
  <c r="P7" i="94"/>
  <c r="P9" i="94" s="1"/>
  <c r="P13" i="95"/>
  <c r="P15" i="95" s="1"/>
  <c r="P258" i="96"/>
  <c r="P259" i="96" s="1"/>
  <c r="N4" i="68"/>
  <c r="G37" i="2" s="1"/>
  <c r="J37" i="2" s="1"/>
  <c r="M4" i="68"/>
  <c r="P3" i="68"/>
  <c r="O4" i="68" s="1"/>
  <c r="P5" i="68" s="1"/>
  <c r="N5" i="67"/>
  <c r="G36" i="2" s="1"/>
  <c r="J36" i="2" s="1"/>
  <c r="M5" i="67"/>
  <c r="P4" i="67"/>
  <c r="P3" i="67"/>
  <c r="N5" i="65"/>
  <c r="G35" i="2" s="1"/>
  <c r="J35" i="2" s="1"/>
  <c r="M5" i="65"/>
  <c r="P4" i="65"/>
  <c r="P3" i="65"/>
  <c r="M214" i="64"/>
  <c r="P3" i="64"/>
  <c r="O214" i="64" s="1"/>
  <c r="P215" i="64" s="1"/>
  <c r="N195" i="63"/>
  <c r="G31" i="2" s="1"/>
  <c r="J31" i="2" s="1"/>
  <c r="M195" i="63"/>
  <c r="P3" i="63"/>
  <c r="O195" i="63" s="1"/>
  <c r="P196" i="63" s="1"/>
  <c r="N31" i="62"/>
  <c r="G28" i="2" s="1"/>
  <c r="J28" i="2" s="1"/>
  <c r="M31" i="62"/>
  <c r="P3" i="62"/>
  <c r="O31" i="62" s="1"/>
  <c r="P32" i="62" s="1"/>
  <c r="N181" i="61"/>
  <c r="G25" i="2" s="1"/>
  <c r="J25" i="2" s="1"/>
  <c r="M181" i="61"/>
  <c r="P3" i="61"/>
  <c r="N25" i="59"/>
  <c r="G23" i="2" s="1"/>
  <c r="J23" i="2" s="1"/>
  <c r="M25" i="59"/>
  <c r="P3" i="59"/>
  <c r="O25" i="59" s="1"/>
  <c r="P26" i="59" s="1"/>
  <c r="N55" i="58"/>
  <c r="G22" i="2" s="1"/>
  <c r="J22" i="2" s="1"/>
  <c r="M55" i="58"/>
  <c r="P3" i="58"/>
  <c r="O55" i="58" s="1"/>
  <c r="P56" i="58" s="1"/>
  <c r="N7" i="57"/>
  <c r="G21" i="2" s="1"/>
  <c r="J21" i="2" s="1"/>
  <c r="M7" i="57"/>
  <c r="O181" i="61" l="1"/>
  <c r="P182" i="61" s="1"/>
  <c r="O5" i="65"/>
  <c r="P6" i="68"/>
  <c r="O5" i="67"/>
  <c r="P57" i="58"/>
  <c r="P216" i="64"/>
  <c r="P197" i="63"/>
  <c r="P198" i="63" s="1"/>
  <c r="P33" i="62"/>
  <c r="P34" i="62" s="1"/>
  <c r="P27" i="59"/>
  <c r="P29" i="59" s="1"/>
  <c r="P6" i="67" l="1"/>
  <c r="P7" i="67" s="1"/>
  <c r="P6" i="65"/>
  <c r="P7" i="65" s="1"/>
  <c r="P183" i="61"/>
  <c r="P8" i="57"/>
  <c r="P9" i="57" s="1"/>
  <c r="P8" i="68"/>
  <c r="P7" i="68"/>
  <c r="P9" i="68"/>
  <c r="P59" i="58"/>
  <c r="P58" i="58"/>
  <c r="P60" i="58" s="1"/>
  <c r="P217" i="64"/>
  <c r="P218" i="64"/>
  <c r="P199" i="63"/>
  <c r="P200" i="63" s="1"/>
  <c r="P35" i="62"/>
  <c r="P36" i="62" s="1"/>
  <c r="P28" i="59"/>
  <c r="P30" i="59" s="1"/>
  <c r="I43" i="2"/>
  <c r="I42" i="2"/>
  <c r="I44" i="2" s="1"/>
  <c r="P8" i="65" l="1"/>
  <c r="P10" i="65" s="1"/>
  <c r="P9" i="65"/>
  <c r="P9" i="67"/>
  <c r="P8" i="67"/>
  <c r="P10" i="67" s="1"/>
  <c r="P185" i="61"/>
  <c r="P184" i="61"/>
  <c r="P186" i="61" s="1"/>
  <c r="P10" i="57"/>
  <c r="P11" i="57"/>
  <c r="P12" i="57" s="1"/>
  <c r="P219" i="64"/>
  <c r="N168" i="26" l="1"/>
  <c r="G19" i="2" s="1"/>
  <c r="J19" i="2" s="1"/>
  <c r="M168" i="26"/>
  <c r="P3" i="26"/>
  <c r="O168" i="26" s="1"/>
  <c r="P169" i="26" l="1"/>
  <c r="P170" i="26" s="1"/>
  <c r="P171" i="26" l="1"/>
  <c r="P173" i="26" s="1"/>
  <c r="L38" i="2" s="1"/>
  <c r="P172" i="26"/>
  <c r="I55" i="2" l="1"/>
  <c r="J18" i="2"/>
  <c r="J40" i="2" s="1"/>
  <c r="J41" i="2" l="1"/>
  <c r="J43" i="2" l="1"/>
  <c r="J42" i="2"/>
  <c r="J44" i="2" l="1"/>
</calcChain>
</file>

<file path=xl/sharedStrings.xml><?xml version="1.0" encoding="utf-8"?>
<sst xmlns="http://schemas.openxmlformats.org/spreadsheetml/2006/main" count="8235" uniqueCount="2043">
  <si>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</si>
  <si>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</si>
  <si>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</si>
  <si>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</si>
  <si>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</si>
  <si>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</si>
  <si>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</si>
  <si>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</si>
  <si>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</si>
  <si>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</si>
  <si>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</si>
  <si>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</si>
  <si>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</si>
  <si>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</si>
  <si>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</si>
  <si>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</si>
  <si>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</si>
  <si>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</si>
  <si>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</si>
  <si>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</si>
  <si>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</si>
  <si>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</si>
  <si>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</si>
  <si>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</si>
  <si>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</si>
  <si>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</si>
  <si>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</si>
  <si>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</si>
  <si>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</si>
  <si>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</si>
  <si>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</si>
  <si>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</si>
  <si>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</si>
  <si>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</si>
  <si>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</si>
  <si>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</si>
  <si>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</si>
  <si>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</si>
  <si>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</si>
  <si>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</si>
  <si>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</si>
  <si>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</si>
  <si>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</si>
  <si>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</si>
  <si>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</si>
  <si>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</si>
  <si>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</si>
  <si>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</si>
  <si>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</si>
  <si>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</si>
  <si>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</si>
  <si>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</si>
  <si>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</si>
  <si>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</si>
  <si>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</si>
  <si>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>DMD/2109/01/GQWM1086</t>
  </si>
  <si>
    <t>GSK210901ZGA970</t>
  </si>
  <si>
    <t>GSK210901WUZ067</t>
  </si>
  <si>
    <t>GSK210901RFU213</t>
  </si>
  <si>
    <t>GSK210901BEC180</t>
  </si>
  <si>
    <t>GSK210901ECQ583</t>
  </si>
  <si>
    <t>GSK210901RMV219</t>
  </si>
  <si>
    <t>GSK210901TYE647</t>
  </si>
  <si>
    <t>GSK210901GZK793</t>
  </si>
  <si>
    <t>GSK210901DON672</t>
  </si>
  <si>
    <t>GSK210901KTE490</t>
  </si>
  <si>
    <t>GSK210901BJG062</t>
  </si>
  <si>
    <t>GSK210901SOI387</t>
  </si>
  <si>
    <t>GSK210901FDS946</t>
  </si>
  <si>
    <t>GSK210901GQA035</t>
  </si>
  <si>
    <t>GSK210901NCQ950</t>
  </si>
  <si>
    <t>GSK210901DEM713</t>
  </si>
  <si>
    <t>GSK210901OMD857</t>
  </si>
  <si>
    <t>GSK210901RHK985</t>
  </si>
  <si>
    <t>GSK210901KTX317</t>
  </si>
  <si>
    <t>GSK210901YTZ963</t>
  </si>
  <si>
    <t>GSK210901WIV861</t>
  </si>
  <si>
    <t>GSK210901FHN981</t>
  </si>
  <si>
    <t>GSK210901NEY146</t>
  </si>
  <si>
    <t>GSK210901CKL756</t>
  </si>
  <si>
    <t>GSK210901BVJ580</t>
  </si>
  <si>
    <t>GSK210901OUX136</t>
  </si>
  <si>
    <t>GSK210901BJG610</t>
  </si>
  <si>
    <t>GSK210901WEZ805</t>
  </si>
  <si>
    <t>GSK210901GIE870</t>
  </si>
  <si>
    <t>GSK210901KHN870</t>
  </si>
  <si>
    <t>GSK210901MFL697</t>
  </si>
  <si>
    <t>GSK210901CIL814</t>
  </si>
  <si>
    <t>GSK210901JLE724</t>
  </si>
  <si>
    <t>GSK210901VPU416</t>
  </si>
  <si>
    <t>GSK210901OUG076</t>
  </si>
  <si>
    <t>GSK210901GZO480</t>
  </si>
  <si>
    <t>GSK210901EOB978</t>
  </si>
  <si>
    <t>GSK210901ZWC129</t>
  </si>
  <si>
    <t>GSK210901ISR385</t>
  </si>
  <si>
    <t>GSK210901QNO132</t>
  </si>
  <si>
    <t>GSK210901LKY782</t>
  </si>
  <si>
    <t>GSK210901FNJ179</t>
  </si>
  <si>
    <t>GSK210901UTJ576</t>
  </si>
  <si>
    <t>GSK210901PCQ850</t>
  </si>
  <si>
    <t>GSK210901XHK753</t>
  </si>
  <si>
    <t>GSK210901DNZ762</t>
  </si>
  <si>
    <t>GSK210901ZJK832</t>
  </si>
  <si>
    <t>GSK210901UZI581</t>
  </si>
  <si>
    <t>GSK210901GHY039</t>
  </si>
  <si>
    <t>GSK210901ZWK085</t>
  </si>
  <si>
    <t>GSK210901XOA694</t>
  </si>
  <si>
    <t>GSK210901TFE891</t>
  </si>
  <si>
    <t>GSK210901SHN792</t>
  </si>
  <si>
    <t>GSK210901DCX716</t>
  </si>
  <si>
    <t>GSK210901KID056</t>
  </si>
  <si>
    <t>GSK210901FDY029</t>
  </si>
  <si>
    <t>GSK210901PKZ986</t>
  </si>
  <si>
    <t>GSK210901NDR824</t>
  </si>
  <si>
    <t>GSK210901UKJ341</t>
  </si>
  <si>
    <t>GSK210901UVZ279</t>
  </si>
  <si>
    <t>GSK210901RUL280</t>
  </si>
  <si>
    <t>GSK210901ELG856</t>
  </si>
  <si>
    <t>GSK210901KSF670</t>
  </si>
  <si>
    <t>GSK210901HGT061</t>
  </si>
  <si>
    <t>GSK210901RHG153</t>
  </si>
  <si>
    <t>GSK210901TYD294</t>
  </si>
  <si>
    <t>GSK210901RXY704</t>
  </si>
  <si>
    <t>GSK210901OSA397</t>
  </si>
  <si>
    <t>GSK210901HAK089</t>
  </si>
  <si>
    <t>GSK210901JYM904</t>
  </si>
  <si>
    <t>GSK210901UAP704</t>
  </si>
  <si>
    <t>GSK210901LGS243</t>
  </si>
  <si>
    <t>GSK210901XAV402</t>
  </si>
  <si>
    <t>GSK210901TXU860</t>
  </si>
  <si>
    <t>GSK210901PBZ942</t>
  </si>
  <si>
    <t>GSK210901QYH348</t>
  </si>
  <si>
    <t>GSK210901ANG047</t>
  </si>
  <si>
    <t>GSK210901KSG504</t>
  </si>
  <si>
    <t>GSK210901UHD428</t>
  </si>
  <si>
    <t>GSK210901RGN981</t>
  </si>
  <si>
    <t>GSK210901XHZ243</t>
  </si>
  <si>
    <t>GSK210901XNM062</t>
  </si>
  <si>
    <t>GSK210901FRG504</t>
  </si>
  <si>
    <t>GSK210901VWH685</t>
  </si>
  <si>
    <t>GSK210901LWU104</t>
  </si>
  <si>
    <t>GSK210901GVY936</t>
  </si>
  <si>
    <t>GSK210901GLV397</t>
  </si>
  <si>
    <t>GSK210901ABF210</t>
  </si>
  <si>
    <t>GSK210901DMS103</t>
  </si>
  <si>
    <t>GSK210901JOD210</t>
  </si>
  <si>
    <t>GSK210901UXL746</t>
  </si>
  <si>
    <t>GSK210901YLO342</t>
  </si>
  <si>
    <t>GSK210901FGV742</t>
  </si>
  <si>
    <t>GSK210901JLC817</t>
  </si>
  <si>
    <t>GSK210901LZC320</t>
  </si>
  <si>
    <t>GSK210901IEL917</t>
  </si>
  <si>
    <t>GSK210901YIC283</t>
  </si>
  <si>
    <t>GSK210901TQC678</t>
  </si>
  <si>
    <t>GSK210901PFB532</t>
  </si>
  <si>
    <t>GSK210901WUR589</t>
  </si>
  <si>
    <t>GSK210901DMK264</t>
  </si>
  <si>
    <t>GSK210901CAE981</t>
  </si>
  <si>
    <t>GSK210901KBW804</t>
  </si>
  <si>
    <t>GSK210901KMV973</t>
  </si>
  <si>
    <t>GSK210901BHF209</t>
  </si>
  <si>
    <t>GSK210901XZL306</t>
  </si>
  <si>
    <t>GSK210901YFE106</t>
  </si>
  <si>
    <t>GSK210901VSH027</t>
  </si>
  <si>
    <t>GSK210901LCB835</t>
  </si>
  <si>
    <t>GSK210901SLH063</t>
  </si>
  <si>
    <t>GSK210901EHL381</t>
  </si>
  <si>
    <t>GSK210901SQI849</t>
  </si>
  <si>
    <t>GSK210901ALB271</t>
  </si>
  <si>
    <t>GSK210901PDC596</t>
  </si>
  <si>
    <t>GSK210901BAG159</t>
  </si>
  <si>
    <t>GSK210901HDN082</t>
  </si>
  <si>
    <t>GSK210901OBT746</t>
  </si>
  <si>
    <t>GSK210901UVE175</t>
  </si>
  <si>
    <t>GSK210901CMD841</t>
  </si>
  <si>
    <t>GSK210901SPQ428</t>
  </si>
  <si>
    <t>GSK210901YQH150</t>
  </si>
  <si>
    <t>GSK210901GLU743</t>
  </si>
  <si>
    <t>GSK210901TLA490</t>
  </si>
  <si>
    <t>GSK210901WVP410</t>
  </si>
  <si>
    <t>GSK210901EJP260</t>
  </si>
  <si>
    <t>GSK210901GLH138</t>
  </si>
  <si>
    <t>GSK210901NGX157</t>
  </si>
  <si>
    <t>GSK210901VXS120</t>
  </si>
  <si>
    <t>GSK210901WZF306</t>
  </si>
  <si>
    <t>GSK210901BMN768</t>
  </si>
  <si>
    <t>GSK210901PJM984</t>
  </si>
  <si>
    <t>GSK210901TDG457</t>
  </si>
  <si>
    <t>GSK210901NWA243</t>
  </si>
  <si>
    <t>GSK210901IQR520</t>
  </si>
  <si>
    <t>GSK210901JUW426</t>
  </si>
  <si>
    <t>GSK210901IJE036</t>
  </si>
  <si>
    <t>GSK210901ARC804</t>
  </si>
  <si>
    <t>GSK210901QDF586</t>
  </si>
  <si>
    <t>GSK210901ALG591</t>
  </si>
  <si>
    <t>GSK210901OHS365</t>
  </si>
  <si>
    <t>GSK210901QCL793</t>
  </si>
  <si>
    <t>GSK210901LHG498</t>
  </si>
  <si>
    <t>GSK210901FVP704</t>
  </si>
  <si>
    <t>GSK210901MSW294</t>
  </si>
  <si>
    <t>GSK210901WRC357</t>
  </si>
  <si>
    <t>GSK210901QHT391</t>
  </si>
  <si>
    <t>GSK210901IOS176</t>
  </si>
  <si>
    <t>GSK210901WOV408</t>
  </si>
  <si>
    <t>GSK210901OBW562</t>
  </si>
  <si>
    <t>GSK210901WVL134</t>
  </si>
  <si>
    <t>GSK210901DBU239</t>
  </si>
  <si>
    <t>GSK210901BVX986</t>
  </si>
  <si>
    <t>GSK210901WPO256</t>
  </si>
  <si>
    <t>GSK210901KTZ653</t>
  </si>
  <si>
    <t>GSK210901DVB246</t>
  </si>
  <si>
    <t>GSK210901WQA482</t>
  </si>
  <si>
    <t>GSK210901BCA549</t>
  </si>
  <si>
    <t>DMP BDJ (BANJARMASIN)</t>
  </si>
  <si>
    <t>KM DARMA KARTIKA 9</t>
  </si>
  <si>
    <t>01 - 04 Sept 2021</t>
  </si>
  <si>
    <t>DMD/2109/01/TDJV4539</t>
  </si>
  <si>
    <t>GSK210901ORB893</t>
  </si>
  <si>
    <t>GSK210901ETU716</t>
  </si>
  <si>
    <t>GSK210901DZM107</t>
  </si>
  <si>
    <t>GSK210901QTV701</t>
  </si>
  <si>
    <t>GSK210901JFL437</t>
  </si>
  <si>
    <t>GSK210901SOJ820</t>
  </si>
  <si>
    <t>GSK210901NBP584</t>
  </si>
  <si>
    <t>GSK210901OMX180</t>
  </si>
  <si>
    <t>GSK210901MYI384</t>
  </si>
  <si>
    <t>GSK210901YEX092</t>
  </si>
  <si>
    <t>GSK210901YOM240</t>
  </si>
  <si>
    <t>GSK210901FEO049</t>
  </si>
  <si>
    <t>GSK210901MQB286</t>
  </si>
  <si>
    <t>GSK210901TDK152</t>
  </si>
  <si>
    <t>GSK210901WNL832</t>
  </si>
  <si>
    <t>GSK210901VAC627</t>
  </si>
  <si>
    <t>GSK210901JGH615</t>
  </si>
  <si>
    <t>GSK210901QYC523</t>
  </si>
  <si>
    <t>GSK210901BAK480</t>
  </si>
  <si>
    <t>GSK210901YJL612</t>
  </si>
  <si>
    <t>GSK210901NXB891</t>
  </si>
  <si>
    <t>GSK210901TFJ378</t>
  </si>
  <si>
    <t>GSK210901PGN045</t>
  </si>
  <si>
    <t>GSK210901NXJ645</t>
  </si>
  <si>
    <t>GSK210901XVQ850</t>
  </si>
  <si>
    <t>GSK210901OZX420</t>
  </si>
  <si>
    <t>GSK210901AWF261</t>
  </si>
  <si>
    <t>GSK210901ALQ749</t>
  </si>
  <si>
    <t>GSK210901MGS520</t>
  </si>
  <si>
    <t>GSK210901BQK831</t>
  </si>
  <si>
    <t>GSK210901WZC237</t>
  </si>
  <si>
    <t>GSK210901UYB741</t>
  </si>
  <si>
    <t>GSK210901GHK295</t>
  </si>
  <si>
    <t>GSK210901CNL027</t>
  </si>
  <si>
    <t>GSK210901GVJ148</t>
  </si>
  <si>
    <t>GSK210901MCT629</t>
  </si>
  <si>
    <t>GSK210901ORA047</t>
  </si>
  <si>
    <t>GSK210901XYQ364</t>
  </si>
  <si>
    <t>GSK210901LUO983</t>
  </si>
  <si>
    <t>GSK210901YKJ287</t>
  </si>
  <si>
    <t>GSK210901JIV053</t>
  </si>
  <si>
    <t>GSK210901MUN392</t>
  </si>
  <si>
    <t>GSK210901QYG718</t>
  </si>
  <si>
    <t>GSK210901JQU320</t>
  </si>
  <si>
    <t>GSK210901EDC195</t>
  </si>
  <si>
    <t>GSK210901MCB610</t>
  </si>
  <si>
    <t>GSK210901WFQ249</t>
  </si>
  <si>
    <t>GSK210901VND357</t>
  </si>
  <si>
    <t>GSK210901TOY619</t>
  </si>
  <si>
    <t>GSK210901QSD975</t>
  </si>
  <si>
    <t>GSK210901PHN702</t>
  </si>
  <si>
    <t>GSK210901UAX925</t>
  </si>
  <si>
    <t>KM FAJAR BAHARI 3</t>
  </si>
  <si>
    <t>DMD/2109/01/CSHW1609</t>
  </si>
  <si>
    <t>GSK210901PVI497</t>
  </si>
  <si>
    <t>GSK210901XIJ309</t>
  </si>
  <si>
    <t>GSK210901LFZ382</t>
  </si>
  <si>
    <t>GSK210901LBR437</t>
  </si>
  <si>
    <t>DMD/2109/01/EXRZ1804</t>
  </si>
  <si>
    <t>GSK210901YZW681</t>
  </si>
  <si>
    <t>GSK210901XYL027</t>
  </si>
  <si>
    <t>GSK210901WSH259</t>
  </si>
  <si>
    <t>GSK210901EYL861</t>
  </si>
  <si>
    <t>GSK210901VQM347</t>
  </si>
  <si>
    <t>GSK210901QMX196</t>
  </si>
  <si>
    <t>GSK210901VNF736</t>
  </si>
  <si>
    <t>GSK210901VWA829</t>
  </si>
  <si>
    <t>GSK210901APZ275</t>
  </si>
  <si>
    <t>GSK210901ARL720</t>
  </si>
  <si>
    <t>GSK210901DYV135</t>
  </si>
  <si>
    <t>GSK210901XGL892</t>
  </si>
  <si>
    <t>GSK210901NXO287</t>
  </si>
  <si>
    <t>GSK210901RPZ463</t>
  </si>
  <si>
    <t>GSK210901FLX391</t>
  </si>
  <si>
    <t>GSK210901CAO642</t>
  </si>
  <si>
    <t>GSK210901VHE805</t>
  </si>
  <si>
    <t>GSK210901DPX348</t>
  </si>
  <si>
    <t>GSK210901HIM843</t>
  </si>
  <si>
    <t>GSK210901SEL912</t>
  </si>
  <si>
    <t>GSK210901KBR658</t>
  </si>
  <si>
    <t>GSK210901MZR617</t>
  </si>
  <si>
    <t>FAJAR BAHARI III</t>
  </si>
  <si>
    <t>DMD/2109/02/ZTAP6729</t>
  </si>
  <si>
    <t>GSK210902QFD526</t>
  </si>
  <si>
    <t>GSK210902PAN053</t>
  </si>
  <si>
    <t>GSK210902NRA573</t>
  </si>
  <si>
    <t>GSK210902UKE530</t>
  </si>
  <si>
    <t>GSK210902KXA258</t>
  </si>
  <si>
    <t>DMD/2109/02/JHOU5243</t>
  </si>
  <si>
    <t>GSK210902VOR374</t>
  </si>
  <si>
    <t>GSK210902SFK362</t>
  </si>
  <si>
    <t>GSK210902SDN298</t>
  </si>
  <si>
    <t>GSK210902VXR284</t>
  </si>
  <si>
    <t>GSK210902OJT276</t>
  </si>
  <si>
    <t>GSK210902QHF645</t>
  </si>
  <si>
    <t>GSK210902QOM614</t>
  </si>
  <si>
    <t>GSK210902FEZ513</t>
  </si>
  <si>
    <t>GSK210902MQT513</t>
  </si>
  <si>
    <t>GSK210902MVC317</t>
  </si>
  <si>
    <t>GSK210902YUD036</t>
  </si>
  <si>
    <t>GSK210902XMI579</t>
  </si>
  <si>
    <t>GSK210902YQS537</t>
  </si>
  <si>
    <t>GSK210902WYZ941</t>
  </si>
  <si>
    <t>GSK210902QAG623</t>
  </si>
  <si>
    <t>GSK210902SWY235</t>
  </si>
  <si>
    <t>GSK210902ZCY980</t>
  </si>
  <si>
    <t>GSK210902AQH769</t>
  </si>
  <si>
    <t>GSK210902PZC241</t>
  </si>
  <si>
    <t>GSK210902DPT461</t>
  </si>
  <si>
    <t>GSK210902RWP309</t>
  </si>
  <si>
    <t>GSK210902LIN352</t>
  </si>
  <si>
    <t>GSK210902HVQ697</t>
  </si>
  <si>
    <t>GSK210902BQG046</t>
  </si>
  <si>
    <t>GSK210902LHM379</t>
  </si>
  <si>
    <t>GSK210902JDE576</t>
  </si>
  <si>
    <t>GSK210902DVR185</t>
  </si>
  <si>
    <t>GSK210902MDF681</t>
  </si>
  <si>
    <t>GSK210902CTG823</t>
  </si>
  <si>
    <t>GSK210902BLH512</t>
  </si>
  <si>
    <t>GSK210902MPL640</t>
  </si>
  <si>
    <t>GSK210902ZHT952</t>
  </si>
  <si>
    <t>GSK210902HAG368</t>
  </si>
  <si>
    <t>GSK210902OMY630</t>
  </si>
  <si>
    <t>GSK210902SGE824</t>
  </si>
  <si>
    <t>GSK210902BXG863</t>
  </si>
  <si>
    <t>GSK210902UBK659</t>
  </si>
  <si>
    <t>GSK210902GFR074</t>
  </si>
  <si>
    <t>GSK210902HIG492</t>
  </si>
  <si>
    <t>GSK210902RAV157</t>
  </si>
  <si>
    <t>GSK210902IVP904</t>
  </si>
  <si>
    <t>GSK210902DAN895</t>
  </si>
  <si>
    <t>GSK210902AOF205</t>
  </si>
  <si>
    <t>GSK210902EQB415</t>
  </si>
  <si>
    <t>GSK210902PQI473</t>
  </si>
  <si>
    <t>GSK210902DOC906</t>
  </si>
  <si>
    <t>GSK210902DOM967</t>
  </si>
  <si>
    <t>GSK210902LTC893</t>
  </si>
  <si>
    <t>GSK210902YFC149</t>
  </si>
  <si>
    <t>GSK210902QCI038</t>
  </si>
  <si>
    <t>GSK210902FCK149</t>
  </si>
  <si>
    <t>GSK210902LRB719</t>
  </si>
  <si>
    <t>GSK210902KFL240</t>
  </si>
  <si>
    <t>GSK210902HCV349</t>
  </si>
  <si>
    <t>GSK210902GJL457</t>
  </si>
  <si>
    <t>GSK210902CWA467</t>
  </si>
  <si>
    <t>GSK210902WGV564</t>
  </si>
  <si>
    <t>GSK210902MTL702</t>
  </si>
  <si>
    <t>GSK210902EDP918</t>
  </si>
  <si>
    <t>GSK210902FTZ293</t>
  </si>
  <si>
    <t>GSK210902BSE758</t>
  </si>
  <si>
    <t>GSK210902BKQ639</t>
  </si>
  <si>
    <t>GSK210902ELT701</t>
  </si>
  <si>
    <t>GSK210902OTD256</t>
  </si>
  <si>
    <t>GSK210902SDR102</t>
  </si>
  <si>
    <t>GSK210902UKA759</t>
  </si>
  <si>
    <t>GSK210902LMI910</t>
  </si>
  <si>
    <t>GSK210902MKS651</t>
  </si>
  <si>
    <t>GSK210902JCP209</t>
  </si>
  <si>
    <t>GSK210902QWP940</t>
  </si>
  <si>
    <t>GSK210902WKR839</t>
  </si>
  <si>
    <t>GSK210902KVQ385</t>
  </si>
  <si>
    <t>GSK210902DPW925</t>
  </si>
  <si>
    <t>GSK210902YSI142</t>
  </si>
  <si>
    <t>GSK210902PVS832</t>
  </si>
  <si>
    <t>GSK210902XKW086</t>
  </si>
  <si>
    <t>GSK210902AVF432</t>
  </si>
  <si>
    <t>GSK210902SIB136</t>
  </si>
  <si>
    <t>GSK210902HSD485</t>
  </si>
  <si>
    <t>GSK210902BHE510</t>
  </si>
  <si>
    <t>GSK210902ICA689</t>
  </si>
  <si>
    <t>GSK210902ZHN634</t>
  </si>
  <si>
    <t>GSK210902THC416</t>
  </si>
  <si>
    <t>GSK210902IBT316</t>
  </si>
  <si>
    <t>GSK210902MUL607</t>
  </si>
  <si>
    <t>GSK210902HBW148</t>
  </si>
  <si>
    <t>GSK210902WFV039</t>
  </si>
  <si>
    <t>GSK210902KIU139</t>
  </si>
  <si>
    <t>GSK210902ZCU013</t>
  </si>
  <si>
    <t>GSK210902BFJ683</t>
  </si>
  <si>
    <t>GSK210902WQA502</t>
  </si>
  <si>
    <t>GSK210902OQB782</t>
  </si>
  <si>
    <t>GSK210902RDI274</t>
  </si>
  <si>
    <t>GSK210902KEW604</t>
  </si>
  <si>
    <t>GSK210902LUV598</t>
  </si>
  <si>
    <t>GSK210902VEM537</t>
  </si>
  <si>
    <t>GSK210902FQD268</t>
  </si>
  <si>
    <t>GSK210902LGM308</t>
  </si>
  <si>
    <t>GSK210902OZB278</t>
  </si>
  <si>
    <t>GSK210902QJA802</t>
  </si>
  <si>
    <t>GSK210902RTE890</t>
  </si>
  <si>
    <t>GSK210902MAC351</t>
  </si>
  <si>
    <t>GSK210902MVS638</t>
  </si>
  <si>
    <t>GSK210902XCY047</t>
  </si>
  <si>
    <t>GSK210902OIM263</t>
  </si>
  <si>
    <t>GSK210902IOF859</t>
  </si>
  <si>
    <t>GSK210902VTQ649</t>
  </si>
  <si>
    <t>GSK210902HKU205</t>
  </si>
  <si>
    <t>GSK210902JCI523</t>
  </si>
  <si>
    <t>GSK210902LFZ041</t>
  </si>
  <si>
    <t>GSK210902LZD290</t>
  </si>
  <si>
    <t>GSK210902DNR071</t>
  </si>
  <si>
    <t>GSK210902KOR358</t>
  </si>
  <si>
    <t>GSK210902WUG467</t>
  </si>
  <si>
    <t>GSK210902RTL470</t>
  </si>
  <si>
    <t>GSK210902RVP256</t>
  </si>
  <si>
    <t>GSK210902OHL579</t>
  </si>
  <si>
    <t>GSK210902PCD306</t>
  </si>
  <si>
    <t>GSK210902DJF368</t>
  </si>
  <si>
    <t>GSK210902NVY321</t>
  </si>
  <si>
    <t>GSK210902KYU619</t>
  </si>
  <si>
    <t>GSK210902JUG823</t>
  </si>
  <si>
    <t>GSK210902QIH083</t>
  </si>
  <si>
    <t>GSK210902TEU814</t>
  </si>
  <si>
    <t>GSK210902CPQ954</t>
  </si>
  <si>
    <t>GSK210902IVZ340</t>
  </si>
  <si>
    <t>GSK210902ZFG852</t>
  </si>
  <si>
    <t>GSK210902ZPO069</t>
  </si>
  <si>
    <t>GSK210902KGO701</t>
  </si>
  <si>
    <t>GSK210902VEG275</t>
  </si>
  <si>
    <t>GSK210902INW257</t>
  </si>
  <si>
    <t>GSK210902OHW821</t>
  </si>
  <si>
    <t>GSK210902YZW315</t>
  </si>
  <si>
    <t>GSK210902XZS592</t>
  </si>
  <si>
    <t>GSK210902RKU830</t>
  </si>
  <si>
    <t>GSK210902LPE319</t>
  </si>
  <si>
    <t>GSK210902UHF591</t>
  </si>
  <si>
    <t>GSK210902ISL290</t>
  </si>
  <si>
    <t>GSK210902SXM392</t>
  </si>
  <si>
    <t>GSK210902OCL824</t>
  </si>
  <si>
    <t>GSK210902ITO637</t>
  </si>
  <si>
    <t>GSK210902CMG431</t>
  </si>
  <si>
    <t>GSK210902MAK935</t>
  </si>
  <si>
    <t>GSK210902HCB398</t>
  </si>
  <si>
    <t>GSK210902UXE416</t>
  </si>
  <si>
    <t>GSK210902VCP759</t>
  </si>
  <si>
    <t>GSK210902LYZ235</t>
  </si>
  <si>
    <t>GSK210902SOL831</t>
  </si>
  <si>
    <t>GSK210902QBF863</t>
  </si>
  <si>
    <t>GSK210902MKD570</t>
  </si>
  <si>
    <t>GSK210902QRM497</t>
  </si>
  <si>
    <t>GSK210902NWC120</t>
  </si>
  <si>
    <t>GSK210902PVT671</t>
  </si>
  <si>
    <t>GSK210902FIU349</t>
  </si>
  <si>
    <t>GSK210902TBH813</t>
  </si>
  <si>
    <t>GSK210902QZW725</t>
  </si>
  <si>
    <t>GSK210902GKY532</t>
  </si>
  <si>
    <t>GSK210902STN746</t>
  </si>
  <si>
    <t>GSK210902ZDI954</t>
  </si>
  <si>
    <t>GSK210902NPZ684</t>
  </si>
  <si>
    <t>GSK210902CPW841</t>
  </si>
  <si>
    <t>GSK210902YHC530</t>
  </si>
  <si>
    <t>GSK210902RDK952</t>
  </si>
  <si>
    <t>GSK210902ARB073</t>
  </si>
  <si>
    <t>GSK210902NWZ521</t>
  </si>
  <si>
    <t>GSK210902EXK247</t>
  </si>
  <si>
    <t>GSK210902PUL293</t>
  </si>
  <si>
    <t>GSK210902SVT371</t>
  </si>
  <si>
    <t>GSK210902BLY689</t>
  </si>
  <si>
    <t>GSK210902XDR503</t>
  </si>
  <si>
    <t>GSK210902LBY036</t>
  </si>
  <si>
    <t>GSK210902ZHR274</t>
  </si>
  <si>
    <t>GSK210902IPC820</t>
  </si>
  <si>
    <t>DMD/2109/02/GXKC4930</t>
  </si>
  <si>
    <t>GSK210902VCF465</t>
  </si>
  <si>
    <t>GSK210902TRN850</t>
  </si>
  <si>
    <t>GSK210902CUV890</t>
  </si>
  <si>
    <t>GSK210902MNC541</t>
  </si>
  <si>
    <t>GSK210902DJF396</t>
  </si>
  <si>
    <t>GSK210902LEB608</t>
  </si>
  <si>
    <t>GSK210902NLZ701</t>
  </si>
  <si>
    <t>GSK210902XHS590</t>
  </si>
  <si>
    <t>GSK210902WCG925</t>
  </si>
  <si>
    <t>GSK210902KYZ015</t>
  </si>
  <si>
    <t>GSK210902EYG506</t>
  </si>
  <si>
    <t>GSK210902TBS627</t>
  </si>
  <si>
    <t>GSK210902PKW469</t>
  </si>
  <si>
    <t>GSK210902WBV134</t>
  </si>
  <si>
    <t>GSK210902FBT429</t>
  </si>
  <si>
    <t>GSK210902QLY307</t>
  </si>
  <si>
    <t>GSK210902DZC653</t>
  </si>
  <si>
    <t>GSK210902COB831</t>
  </si>
  <si>
    <t>GSK210902TRH893</t>
  </si>
  <si>
    <t>GSK210902RBD401</t>
  </si>
  <si>
    <t>GSK210902URX217</t>
  </si>
  <si>
    <t>GSK210902OSH795</t>
  </si>
  <si>
    <t>GSK210902BWJ107</t>
  </si>
  <si>
    <t>GSK210902BAY476</t>
  </si>
  <si>
    <t>GSK210902DRP469</t>
  </si>
  <si>
    <t>GSK210902GMR845</t>
  </si>
  <si>
    <t>GSK210902QRP954</t>
  </si>
  <si>
    <t>GSK210902JLG573</t>
  </si>
  <si>
    <t>DMD/2109/03/QUER4156</t>
  </si>
  <si>
    <t>GSK210903RXC741</t>
  </si>
  <si>
    <t>GSK210903BDN075</t>
  </si>
  <si>
    <t>GSK210903MWT976</t>
  </si>
  <si>
    <t>GSK210903DPA186</t>
  </si>
  <si>
    <t>GSK210903WFJ673</t>
  </si>
  <si>
    <t>GSK210903ZBQ531</t>
  </si>
  <si>
    <t>GSK210903DUI932</t>
  </si>
  <si>
    <t>DMD/2109/03/BTPW1026</t>
  </si>
  <si>
    <t>GSK210903FMA289</t>
  </si>
  <si>
    <t>GSK210903IYA768</t>
  </si>
  <si>
    <t>GSK210903SOJ896</t>
  </si>
  <si>
    <t>GSK210903UKL063</t>
  </si>
  <si>
    <t>GSK210903EOG954</t>
  </si>
  <si>
    <t>GSK210903ZTM456</t>
  </si>
  <si>
    <t>GSK210903TGF846</t>
  </si>
  <si>
    <t>GSK210903FVB746</t>
  </si>
  <si>
    <t>GSK210903FUS580</t>
  </si>
  <si>
    <t>GSK210903DRN671</t>
  </si>
  <si>
    <t>GSK210903EKV806</t>
  </si>
  <si>
    <t>GSK210903SRV693</t>
  </si>
  <si>
    <t>GSK210903OUX791</t>
  </si>
  <si>
    <t>GSK210903IGB328</t>
  </si>
  <si>
    <t>GSK210903EFG514</t>
  </si>
  <si>
    <t>GSK210903ILC679</t>
  </si>
  <si>
    <t>GSK210903VTM457</t>
  </si>
  <si>
    <t>GSK210903AZM862</t>
  </si>
  <si>
    <t>GSK210903SPU725</t>
  </si>
  <si>
    <t>GSK210903RSI421</t>
  </si>
  <si>
    <t>GSK210903KOQ892</t>
  </si>
  <si>
    <t>GSK210903ANW413</t>
  </si>
  <si>
    <t>GSK210903ACM107</t>
  </si>
  <si>
    <t>GSK210903GXU709</t>
  </si>
  <si>
    <t>GSK210903TYZ589</t>
  </si>
  <si>
    <t>GSK210903MTX023</t>
  </si>
  <si>
    <t>GSK210903PBS403</t>
  </si>
  <si>
    <t>GSK210903OMH165</t>
  </si>
  <si>
    <t>GSK210903TNU698</t>
  </si>
  <si>
    <t>GSK210903TRM175</t>
  </si>
  <si>
    <t>GSK210903XZC902</t>
  </si>
  <si>
    <t>GSK210903MKQ351</t>
  </si>
  <si>
    <t>GSK210903ODV048</t>
  </si>
  <si>
    <t>GSK210903KCF407</t>
  </si>
  <si>
    <t>GSK210903ZQS912</t>
  </si>
  <si>
    <t>GSK210903MXA143</t>
  </si>
  <si>
    <t>GSK210903RCA349</t>
  </si>
  <si>
    <t>GSK210903LSG375</t>
  </si>
  <si>
    <t>GSK210903FPW690</t>
  </si>
  <si>
    <t>GSK210903AQK196</t>
  </si>
  <si>
    <t>GSK210903SOB641</t>
  </si>
  <si>
    <t>GSK210903IZQ785</t>
  </si>
  <si>
    <t>GSK210903RSO693</t>
  </si>
  <si>
    <t>GSK210903OHP743</t>
  </si>
  <si>
    <t>GSK210903KRV674</t>
  </si>
  <si>
    <t>GSK210903IMJ138</t>
  </si>
  <si>
    <t>GSK210903MVI510</t>
  </si>
  <si>
    <t>GSK210903MZC360</t>
  </si>
  <si>
    <t>GSK210903NLT905</t>
  </si>
  <si>
    <t>GSK210903PUG085</t>
  </si>
  <si>
    <t>GSK210903WIT127</t>
  </si>
  <si>
    <t>GSK210903XSM160</t>
  </si>
  <si>
    <t>GSK210903MSZ387</t>
  </si>
  <si>
    <t>GSK210903BMX841</t>
  </si>
  <si>
    <t>GSK210903BNH918</t>
  </si>
  <si>
    <t>GSK210903RFB154</t>
  </si>
  <si>
    <t>GSK210903OCI627</t>
  </si>
  <si>
    <t>GSK210903NFT986</t>
  </si>
  <si>
    <t>GSK210903YWH658</t>
  </si>
  <si>
    <t>GSK210903XWN475</t>
  </si>
  <si>
    <t>GSK210903GDX378</t>
  </si>
  <si>
    <t>GSK210903MTY879</t>
  </si>
  <si>
    <t>GSK210903KOX562</t>
  </si>
  <si>
    <t>GSK210903IOB043</t>
  </si>
  <si>
    <t>GSK210903WMQ017</t>
  </si>
  <si>
    <t>GSK210903DAP836</t>
  </si>
  <si>
    <t>GSK210903MVR470</t>
  </si>
  <si>
    <t>GSK210903PGM143</t>
  </si>
  <si>
    <t>GSK210903GEF954</t>
  </si>
  <si>
    <t>GSK210903RLX264</t>
  </si>
  <si>
    <t>GSK210903GSW935</t>
  </si>
  <si>
    <t>GSK210903KIX569</t>
  </si>
  <si>
    <t>GSK210903UMO923</t>
  </si>
  <si>
    <t>GSK210903BMV207</t>
  </si>
  <si>
    <t>GSK210903MCU386</t>
  </si>
  <si>
    <t>GSK210903QTR731</t>
  </si>
  <si>
    <t>GSK210903HDF047</t>
  </si>
  <si>
    <t>GSK210903BPK145</t>
  </si>
  <si>
    <t>GSK210903KET291</t>
  </si>
  <si>
    <t>GSK210903MEQ745</t>
  </si>
  <si>
    <t>GSK210903GZM729</t>
  </si>
  <si>
    <t>GSK210903QRE184</t>
  </si>
  <si>
    <t>GSK210903CQJ910</t>
  </si>
  <si>
    <t>GSK210903XZK359</t>
  </si>
  <si>
    <t>GSK210903XVF586</t>
  </si>
  <si>
    <t>GSK210903BDY498</t>
  </si>
  <si>
    <t>GSK210903HAD742</t>
  </si>
  <si>
    <t>GSK210903BXA035</t>
  </si>
  <si>
    <t>GSK210903SZV260</t>
  </si>
  <si>
    <t>GSK210903UJI507</t>
  </si>
  <si>
    <t>GSK210903SUX536</t>
  </si>
  <si>
    <t>GSK210903FDH715</t>
  </si>
  <si>
    <t>GSK210903YHL159</t>
  </si>
  <si>
    <t>GSK210903BPD137</t>
  </si>
  <si>
    <t>GSK210903ADY036</t>
  </si>
  <si>
    <t>GSK210903SWO231</t>
  </si>
  <si>
    <t>GSK210903KCD830</t>
  </si>
  <si>
    <t>GSK210903JFM471</t>
  </si>
  <si>
    <t>GSK210903CZQ872</t>
  </si>
  <si>
    <t>GSK210903TOY840</t>
  </si>
  <si>
    <t>GSK210903JEO765</t>
  </si>
  <si>
    <t>GSK210903KDT104</t>
  </si>
  <si>
    <t>GSK210903NKJ809</t>
  </si>
  <si>
    <t>GSK210903CRP802</t>
  </si>
  <si>
    <t>GSK210903WMR138</t>
  </si>
  <si>
    <t>GSK210903JQG670</t>
  </si>
  <si>
    <t>GSK210903MHW937</t>
  </si>
  <si>
    <t>GSK210903FNI259</t>
  </si>
  <si>
    <t>GSK210903UJH485</t>
  </si>
  <si>
    <t>GSK210903FWE863</t>
  </si>
  <si>
    <t>GSK210903IUK914</t>
  </si>
  <si>
    <t>GSK210903ECH915</t>
  </si>
  <si>
    <t>GSK210903CBZ716</t>
  </si>
  <si>
    <t>GSK210903VEF273</t>
  </si>
  <si>
    <t>GSK210903UQK438</t>
  </si>
  <si>
    <t>GSK210903EFI369</t>
  </si>
  <si>
    <t>GSK210903UMR182</t>
  </si>
  <si>
    <t>GSK210903LYH243</t>
  </si>
  <si>
    <t>GSK210903GJS371</t>
  </si>
  <si>
    <t>GSK210903KLF462</t>
  </si>
  <si>
    <t>GSK210903ESD135</t>
  </si>
  <si>
    <t>GSK210903GIC623</t>
  </si>
  <si>
    <t>GSK210903YPD401</t>
  </si>
  <si>
    <t>GSK210903FLW089</t>
  </si>
  <si>
    <t>GSK210903CQR501</t>
  </si>
  <si>
    <t>GSK210903QNL307</t>
  </si>
  <si>
    <t>GSK210903IXA573</t>
  </si>
  <si>
    <t>GSK210903LVX678</t>
  </si>
  <si>
    <t>GSK210903GBV742</t>
  </si>
  <si>
    <t>GSK210903USW695</t>
  </si>
  <si>
    <t>GSK210903OYM564</t>
  </si>
  <si>
    <t>GSK210903SXM041</t>
  </si>
  <si>
    <t>GSK210903NWF593</t>
  </si>
  <si>
    <t>GSK210903PUH164</t>
  </si>
  <si>
    <t>GSK210903KRA279</t>
  </si>
  <si>
    <t>GSK210903OLQ473</t>
  </si>
  <si>
    <t>GSK210903KZN849</t>
  </si>
  <si>
    <t>GSK210903ISV571</t>
  </si>
  <si>
    <t>GSK210903MTH410</t>
  </si>
  <si>
    <t>GSK210903LKA423</t>
  </si>
  <si>
    <t>GSK210903RYW913</t>
  </si>
  <si>
    <t>GSK210903LHP062</t>
  </si>
  <si>
    <t>GSK210903LIV239</t>
  </si>
  <si>
    <t>GSK210903IRL329</t>
  </si>
  <si>
    <t>GSK210903TOQ027</t>
  </si>
  <si>
    <t>GSK210903UFN765</t>
  </si>
  <si>
    <t>GSK210903DOY285</t>
  </si>
  <si>
    <t>GSK210903RCL304</t>
  </si>
  <si>
    <t>GSK210903YNF816</t>
  </si>
  <si>
    <t>GSK210903TSR102</t>
  </si>
  <si>
    <t>GSK210903BKE234</t>
  </si>
  <si>
    <t>GSK210903KLD735</t>
  </si>
  <si>
    <t>GSK210903CMR149</t>
  </si>
  <si>
    <t>GSK210903VMS918</t>
  </si>
  <si>
    <t>GSK210903VXH753</t>
  </si>
  <si>
    <t>GSK210903HGE802</t>
  </si>
  <si>
    <t>GSK210903XDZ496</t>
  </si>
  <si>
    <t>GSK210903EPY938</t>
  </si>
  <si>
    <t>GSK210903AQZ584</t>
  </si>
  <si>
    <t>GSK210903CNX476</t>
  </si>
  <si>
    <t>GSK210903XZV132</t>
  </si>
  <si>
    <t>GSK210903EMH790</t>
  </si>
  <si>
    <t>GSK210903URD872</t>
  </si>
  <si>
    <t>GSK210903XDI178</t>
  </si>
  <si>
    <t>GSK210903VUH124</t>
  </si>
  <si>
    <t>GSK210903AKZ749</t>
  </si>
  <si>
    <t>GSK210903CZA234</t>
  </si>
  <si>
    <t>GSK210903EXT512</t>
  </si>
  <si>
    <t>GSK210903GYT294</t>
  </si>
  <si>
    <t>GSK210903IDJ421</t>
  </si>
  <si>
    <t>GSK210903FMA920</t>
  </si>
  <si>
    <t>GSK210903GCP748</t>
  </si>
  <si>
    <t>GSK210903CFH983</t>
  </si>
  <si>
    <t>GSK210903MPC413</t>
  </si>
  <si>
    <t>GSK210903TMR723</t>
  </si>
  <si>
    <t>GSK210903WTJ312</t>
  </si>
  <si>
    <t>GSK210903SIR871</t>
  </si>
  <si>
    <t>GSK210903ZSK647</t>
  </si>
  <si>
    <t>GSK210903URP951</t>
  </si>
  <si>
    <t>GSK210903UGR163</t>
  </si>
  <si>
    <t>GSK210903MQA036</t>
  </si>
  <si>
    <t>GSK210903MVF903</t>
  </si>
  <si>
    <t>GSK210903PNC085</t>
  </si>
  <si>
    <t>GSK210903RTH648</t>
  </si>
  <si>
    <t>9/10/2021 M NOOR</t>
  </si>
  <si>
    <t>DMD/2109/04/KNGH2685</t>
  </si>
  <si>
    <t>GSK210904LCD846</t>
  </si>
  <si>
    <t>GSK210904IYN365</t>
  </si>
  <si>
    <t>GSK210904MDJ174</t>
  </si>
  <si>
    <t>GSK210904WSB410</t>
  </si>
  <si>
    <t>GSK210904QJF093</t>
  </si>
  <si>
    <t>GSK210904PHD691</t>
  </si>
  <si>
    <t>GSK210904HOS298</t>
  </si>
  <si>
    <t>GSK210904SVJ368</t>
  </si>
  <si>
    <t>GSK210904CWJ190</t>
  </si>
  <si>
    <t>GSK210904EXS864</t>
  </si>
  <si>
    <t>GSK210904IEV238</t>
  </si>
  <si>
    <t>GSK210904BND178</t>
  </si>
  <si>
    <t>GSK210904AEM374</t>
  </si>
  <si>
    <t>GSK210904DZA681</t>
  </si>
  <si>
    <t>GSK210904HLZ243</t>
  </si>
  <si>
    <t>GSK210904RTV185</t>
  </si>
  <si>
    <t>GSK210904BLE025</t>
  </si>
  <si>
    <t>GSK210904PON197</t>
  </si>
  <si>
    <t>GSK210904WUE845</t>
  </si>
  <si>
    <t>GSK210904XHT379</t>
  </si>
  <si>
    <t>GSK210904FWK610</t>
  </si>
  <si>
    <t>GSK210904RSM901</t>
  </si>
  <si>
    <t>GSK210904RWV345</t>
  </si>
  <si>
    <t>GSK210904LET709</t>
  </si>
  <si>
    <t>GSK210904BKN253</t>
  </si>
  <si>
    <t>GSK210904BTU520</t>
  </si>
  <si>
    <t>GSK210904LPD647</t>
  </si>
  <si>
    <t>GSK210904IVS495</t>
  </si>
  <si>
    <t>GSK210904IOR921</t>
  </si>
  <si>
    <t>GSK210904TUF342</t>
  </si>
  <si>
    <t>GSK210904GBZ537</t>
  </si>
  <si>
    <t>GSK210904MED719</t>
  </si>
  <si>
    <t>GSK210904EAH371</t>
  </si>
  <si>
    <t>GSK210904TDM609</t>
  </si>
  <si>
    <t>GSK210904QBG765</t>
  </si>
  <si>
    <t>GSK210904DNG712</t>
  </si>
  <si>
    <t>GSK210904MEL317</t>
  </si>
  <si>
    <t>GSK210904ZTE453</t>
  </si>
  <si>
    <t>GSK210904ABG938</t>
  </si>
  <si>
    <t>GSK210904FEK781</t>
  </si>
  <si>
    <t>GSK210904RBF690</t>
  </si>
  <si>
    <t>GSK210904WIL482</t>
  </si>
  <si>
    <t>GSK210904MIF374</t>
  </si>
  <si>
    <t>GSK210904DIS610</t>
  </si>
  <si>
    <t>GSK210904XKC873</t>
  </si>
  <si>
    <t>GSK210904COI043</t>
  </si>
  <si>
    <t>GSK210904NWT913</t>
  </si>
  <si>
    <t>GSK210904INV893</t>
  </si>
  <si>
    <t>GSK210904VEB179</t>
  </si>
  <si>
    <t>GSK210904TCB591</t>
  </si>
  <si>
    <t>GSK210904WJN185</t>
  </si>
  <si>
    <t>GSK210904ZYT176</t>
  </si>
  <si>
    <t>GSK210904JYB175</t>
  </si>
  <si>
    <t>GSK210904NSI137</t>
  </si>
  <si>
    <t>GSK210904PTC649</t>
  </si>
  <si>
    <t>GSK210904MVF970</t>
  </si>
  <si>
    <t>GSK210904GET087</t>
  </si>
  <si>
    <t>GSK210904VTD415</t>
  </si>
  <si>
    <t>GSK210904VMN408</t>
  </si>
  <si>
    <t>GSK210904YKD728</t>
  </si>
  <si>
    <t>GSK210904YXT034</t>
  </si>
  <si>
    <t>GSK210904TRJ795</t>
  </si>
  <si>
    <t>GSK210904HQS938</t>
  </si>
  <si>
    <t>GSK210904VYA285</t>
  </si>
  <si>
    <t>GSK210904MET034</t>
  </si>
  <si>
    <t>GSK210904TMV562</t>
  </si>
  <si>
    <t>GSK210904XMV428</t>
  </si>
  <si>
    <t>GSK210904UDE352</t>
  </si>
  <si>
    <t>GSK210904TXY926</t>
  </si>
  <si>
    <t>GSK210904IWE327</t>
  </si>
  <si>
    <t>GSK210904PEF761</t>
  </si>
  <si>
    <t>GSK210904UHA076</t>
  </si>
  <si>
    <t>GSK210904AUV178</t>
  </si>
  <si>
    <t>GSK210904DSG379</t>
  </si>
  <si>
    <t>GSK210904CYV137</t>
  </si>
  <si>
    <t>GSK210904JYQ623</t>
  </si>
  <si>
    <t>GSK210904GOQ791</t>
  </si>
  <si>
    <t>GSK210904YIF562</t>
  </si>
  <si>
    <t>GSK210904OUZ706</t>
  </si>
  <si>
    <t>GSK210904HST897</t>
  </si>
  <si>
    <t>GSK210904DZX862</t>
  </si>
  <si>
    <t>GSK210904VIB296</t>
  </si>
  <si>
    <t>GSK210904XYI528</t>
  </si>
  <si>
    <t>GSK210904KRN869</t>
  </si>
  <si>
    <t>GSK210904IGV453</t>
  </si>
  <si>
    <t>GSK210904DZX834</t>
  </si>
  <si>
    <t>GSK210904JKA861</t>
  </si>
  <si>
    <t>GSK210904FZU028</t>
  </si>
  <si>
    <t>GSK210904AVU813</t>
  </si>
  <si>
    <t>GSK210904YCU769</t>
  </si>
  <si>
    <t>GSK210904ZNQ625</t>
  </si>
  <si>
    <t>GSK210904GRX807</t>
  </si>
  <si>
    <t>GSK210904PDH749</t>
  </si>
  <si>
    <t>GSK210904SIY592</t>
  </si>
  <si>
    <t>GSK210904PXU149</t>
  </si>
  <si>
    <t>GSK210904CXR147</t>
  </si>
  <si>
    <t>GSK210904SBQ470</t>
  </si>
  <si>
    <t>GSK210904DTP137</t>
  </si>
  <si>
    <t>GSK210904XAS592</t>
  </si>
  <si>
    <t>GSK210904HKG193</t>
  </si>
  <si>
    <t>GSK210904GEJ507</t>
  </si>
  <si>
    <t>GSK210904UWN529</t>
  </si>
  <si>
    <t>GSK210904YTB037</t>
  </si>
  <si>
    <t>GSK210904SQI312</t>
  </si>
  <si>
    <t>GSK210904ACN104</t>
  </si>
  <si>
    <t>GSK210904TQY174</t>
  </si>
  <si>
    <t>GSK210904GND723</t>
  </si>
  <si>
    <t>GSK210904BNQ819</t>
  </si>
  <si>
    <t>GSK210904DSF258</t>
  </si>
  <si>
    <t>GSK210904FAI761</t>
  </si>
  <si>
    <t>GSK210904ESD740</t>
  </si>
  <si>
    <t>GSK210904ING536</t>
  </si>
  <si>
    <t>GSK210904IQH793</t>
  </si>
  <si>
    <t>GSK210904OZD832</t>
  </si>
  <si>
    <t>GSK210904HDV830</t>
  </si>
  <si>
    <t>GSK210904DER928</t>
  </si>
  <si>
    <t>GSK210904GSP597</t>
  </si>
  <si>
    <t>GSK210904ECY057</t>
  </si>
  <si>
    <t>GSK210904JHO804</t>
  </si>
  <si>
    <t>GSK210904BPX086</t>
  </si>
  <si>
    <t>GSK210904FSH921</t>
  </si>
  <si>
    <t>GSK210904ZCL871</t>
  </si>
  <si>
    <t>GSK210904GIM230</t>
  </si>
  <si>
    <t>GSK210904JLS476</t>
  </si>
  <si>
    <t>GSK210904MXA142</t>
  </si>
  <si>
    <t>GSK210904ISA542</t>
  </si>
  <si>
    <t>GSK210904CQJ568</t>
  </si>
  <si>
    <t>GSK210904CNR036</t>
  </si>
  <si>
    <t>GSK210904MRP475</t>
  </si>
  <si>
    <t>GSK210904HPF890</t>
  </si>
  <si>
    <t>GSK210904MLX851</t>
  </si>
  <si>
    <t>GSK210904YGC961</t>
  </si>
  <si>
    <t>GSK210904AMQ825</t>
  </si>
  <si>
    <t>GSK210904PGL523</t>
  </si>
  <si>
    <t>GSK210904OQR081</t>
  </si>
  <si>
    <t>GSK210904JAQ480</t>
  </si>
  <si>
    <t>GSK210904XYQ368</t>
  </si>
  <si>
    <t>GSK210904IHG980</t>
  </si>
  <si>
    <t>GSK210904MFN601</t>
  </si>
  <si>
    <t>GSK210904DML254</t>
  </si>
  <si>
    <t>GSK210904AVD527</t>
  </si>
  <si>
    <t>GSK210904QJW765</t>
  </si>
  <si>
    <t>GSK210904SNA192</t>
  </si>
  <si>
    <t>GSK210904LYN896</t>
  </si>
  <si>
    <t>GSK210904ZTY150</t>
  </si>
  <si>
    <t>GSK210904MJK456</t>
  </si>
  <si>
    <t>GSK210904MTL739</t>
  </si>
  <si>
    <t>GSK210904QTS362</t>
  </si>
  <si>
    <t>GSK210904XVW254</t>
  </si>
  <si>
    <t>GSK210904MXK578</t>
  </si>
  <si>
    <t>GSK210904ATG536</t>
  </si>
  <si>
    <t>GSK210904CMO932</t>
  </si>
  <si>
    <t>GSK210904YUS394</t>
  </si>
  <si>
    <t>GSK210904PLQ079</t>
  </si>
  <si>
    <t>GSK210904HPE358</t>
  </si>
  <si>
    <t>GSK210904NQA815</t>
  </si>
  <si>
    <t>GSK210904FSX634</t>
  </si>
  <si>
    <t>GSK210904LWR146</t>
  </si>
  <si>
    <t>GSK210904WQX205</t>
  </si>
  <si>
    <t>GSK210904FBZ894</t>
  </si>
  <si>
    <t>GSK210904RPZ725</t>
  </si>
  <si>
    <t>GSK210904ZKS761</t>
  </si>
  <si>
    <t>GSK210904OKD713</t>
  </si>
  <si>
    <t>GSK210904GDC086</t>
  </si>
  <si>
    <t>GSK210904UPT296</t>
  </si>
  <si>
    <t>GSK210904SHN125</t>
  </si>
  <si>
    <t>GSK210904DUQ128</t>
  </si>
  <si>
    <t>GSK210904UGN823</t>
  </si>
  <si>
    <t>GSK210904FAW038</t>
  </si>
  <si>
    <t>GSK210904JVF289</t>
  </si>
  <si>
    <t>GSK210904DJE957</t>
  </si>
  <si>
    <t>GSK210904LGV045</t>
  </si>
  <si>
    <t>GSK210904UEB154</t>
  </si>
  <si>
    <t>GSK210904SVL726</t>
  </si>
  <si>
    <t>GSK210904IOD461</t>
  </si>
  <si>
    <t>GSK210904NGK351</t>
  </si>
  <si>
    <t>GSK210904XMN531</t>
  </si>
  <si>
    <t>GSK210904YSU341</t>
  </si>
  <si>
    <t>GSK210904PVT563</t>
  </si>
  <si>
    <t>GSK210904BHC512</t>
  </si>
  <si>
    <t>GSK210904BTD891</t>
  </si>
  <si>
    <t>GSK210904KJM586</t>
  </si>
  <si>
    <t>GSK210904RMJ124</t>
  </si>
  <si>
    <t>GSK210904YSJ716</t>
  </si>
  <si>
    <t>GSK210904JUY031</t>
  </si>
  <si>
    <t>GSK210904JEU593</t>
  </si>
  <si>
    <t>GSK210904FTK483</t>
  </si>
  <si>
    <t>GSK210904NHD375</t>
  </si>
  <si>
    <t>GSK210904TXY931</t>
  </si>
  <si>
    <t>GSK210904DTY485</t>
  </si>
  <si>
    <t>GSK210904KZJ917</t>
  </si>
  <si>
    <t>GSK210904QRT407</t>
  </si>
  <si>
    <t>GSK210904YHJ826</t>
  </si>
  <si>
    <t>GSK210904SBT821</t>
  </si>
  <si>
    <t>GSK210904IHK149</t>
  </si>
  <si>
    <t>GSK210904EKH142</t>
  </si>
  <si>
    <t>GSK210904IRY314</t>
  </si>
  <si>
    <t>GSK210904PWM619</t>
  </si>
  <si>
    <t>GSK210904UGJ856</t>
  </si>
  <si>
    <t>GSK210904BGA594</t>
  </si>
  <si>
    <t>GSK210904KQP452</t>
  </si>
  <si>
    <t>GSK210904ZHQ154</t>
  </si>
  <si>
    <t>GSK210904RXC164</t>
  </si>
  <si>
    <t>GSK210904GVR430</t>
  </si>
  <si>
    <t>KM MILA UTAMA</t>
  </si>
  <si>
    <t>DMD/2109/04/UGOM3851</t>
  </si>
  <si>
    <t>DMD/2109/04/XDYQ6541</t>
  </si>
  <si>
    <t>GSK210904TMA106</t>
  </si>
  <si>
    <t>GSK210904FUS397</t>
  </si>
  <si>
    <t>9/7/2021 M NOOR</t>
  </si>
  <si>
    <t>01/09/2021 Pickup</t>
  </si>
  <si>
    <t>6/9/2021 M NOOR</t>
  </si>
  <si>
    <t>DMD/2109/01/GHOB6978</t>
  </si>
  <si>
    <t>GSK210901ZRI306</t>
  </si>
  <si>
    <t>GSK210901ZJS861</t>
  </si>
  <si>
    <t>GSK210901ZRE241</t>
  </si>
  <si>
    <t>GSK210901URE367</t>
  </si>
  <si>
    <t>GSK210901HUW612</t>
  </si>
  <si>
    <t>GSK210901UDH809</t>
  </si>
  <si>
    <t>GSK210901TJL029</t>
  </si>
  <si>
    <t>GSK210901ZEX193</t>
  </si>
  <si>
    <t>GSK210901BAU823</t>
  </si>
  <si>
    <t>GSK210901UHK410</t>
  </si>
  <si>
    <t>DMD/2109/01/HCDJ4352</t>
  </si>
  <si>
    <t>GSK210901IJG960</t>
  </si>
  <si>
    <t>GSK210901FGD081</t>
  </si>
  <si>
    <t>GSK210901ZLT167</t>
  </si>
  <si>
    <t>GSK210901ZPY257</t>
  </si>
  <si>
    <t>GSK210901TKU092</t>
  </si>
  <si>
    <t>GSK210901TEF054</t>
  </si>
  <si>
    <t>GSK210901XJO287</t>
  </si>
  <si>
    <t>GSK210901DNA516</t>
  </si>
  <si>
    <t>GSK210901ZIE013</t>
  </si>
  <si>
    <t>GSK210901VES470</t>
  </si>
  <si>
    <t>GSK210901DGP936</t>
  </si>
  <si>
    <t>GSK210901CSV648</t>
  </si>
  <si>
    <t>GSK210901TCV739</t>
  </si>
  <si>
    <t>GSK210901OAU361</t>
  </si>
  <si>
    <t>GSK210901YGR632</t>
  </si>
  <si>
    <t>GSK210901XZE609</t>
  </si>
  <si>
    <t>GSK210901NHK763</t>
  </si>
  <si>
    <t>GSK210901TNF103</t>
  </si>
  <si>
    <t>GSK210901HBQ416</t>
  </si>
  <si>
    <t>GSK210901DZS513</t>
  </si>
  <si>
    <t>GSK210901KSQ458</t>
  </si>
  <si>
    <t>GSK210901CXJ903</t>
  </si>
  <si>
    <t>GSK210901TLN657</t>
  </si>
  <si>
    <t>GSK210901YAS914</t>
  </si>
  <si>
    <t>GSK210901JNH428</t>
  </si>
  <si>
    <t>GSK210901BHR265</t>
  </si>
  <si>
    <t>GSK210901ETZ935</t>
  </si>
  <si>
    <t>GSK210901MDZ152</t>
  </si>
  <si>
    <t>GSK210901MPE194</t>
  </si>
  <si>
    <t>GSK210901NDU521</t>
  </si>
  <si>
    <t>GSK210901ZFI085</t>
  </si>
  <si>
    <t>GSK210901HXB650</t>
  </si>
  <si>
    <t>GSK210901GJA802</t>
  </si>
  <si>
    <t>GSK210901RDT870</t>
  </si>
  <si>
    <t>GSK210901GJR673</t>
  </si>
  <si>
    <t>GSK210901FWG579</t>
  </si>
  <si>
    <t>GSK210901GLS978</t>
  </si>
  <si>
    <t>GSK210901YRF261</t>
  </si>
  <si>
    <t>GSK210901KTI409</t>
  </si>
  <si>
    <t>GSK210901JAX693</t>
  </si>
  <si>
    <t>GSK210901BWE175</t>
  </si>
  <si>
    <t>GSK210901HPN147</t>
  </si>
  <si>
    <t>GSK210901LAE693</t>
  </si>
  <si>
    <t>GSK210901KYE057</t>
  </si>
  <si>
    <t>GSK210901PNO410</t>
  </si>
  <si>
    <t>GSK210901RKF053</t>
  </si>
  <si>
    <t>GSK210901XKB203</t>
  </si>
  <si>
    <t>GSK210901HKQ048</t>
  </si>
  <si>
    <t>GSK210901YCR650</t>
  </si>
  <si>
    <t>GSK210901PZC619</t>
  </si>
  <si>
    <t>GSK210901WJB793</t>
  </si>
  <si>
    <t>GSK210901HWZ320</t>
  </si>
  <si>
    <t>GSK210901LFV501</t>
  </si>
  <si>
    <t>GSK210901FSN459</t>
  </si>
  <si>
    <t>GSK210901JVM531</t>
  </si>
  <si>
    <t>GSK210901RJK062</t>
  </si>
  <si>
    <t>GSK210901VRZ184</t>
  </si>
  <si>
    <t>GSK210901YFH104</t>
  </si>
  <si>
    <t>GSK210901DQA534</t>
  </si>
  <si>
    <t>GSK210901PFH586</t>
  </si>
  <si>
    <t>GSK210901YHX723</t>
  </si>
  <si>
    <t>GSK210901PZX596</t>
  </si>
  <si>
    <t>GSK210901CBK581</t>
  </si>
  <si>
    <t>GSK210901AGX730</t>
  </si>
  <si>
    <t>GSK210901MHI671</t>
  </si>
  <si>
    <t>GSK210901SCG287</t>
  </si>
  <si>
    <t>GSK210901FVX209</t>
  </si>
  <si>
    <t>GSK210901WZH503</t>
  </si>
  <si>
    <t>GSK210901OYJ741</t>
  </si>
  <si>
    <t>GSK210901CAL631</t>
  </si>
  <si>
    <t>GSK210901DQL863</t>
  </si>
  <si>
    <t>GSK210901SHE148</t>
  </si>
  <si>
    <t>GSK210901DSJ971</t>
  </si>
  <si>
    <t>GSK210901FQL615</t>
  </si>
  <si>
    <t>GSK210901THD068</t>
  </si>
  <si>
    <t>GSK210901NOB317</t>
  </si>
  <si>
    <t>GSK210901URX623</t>
  </si>
  <si>
    <t>GSK210901YCZ869</t>
  </si>
  <si>
    <t>GSK210901PJE301</t>
  </si>
  <si>
    <t>GSK210901AXH076</t>
  </si>
  <si>
    <t>GSK210901DLO021</t>
  </si>
  <si>
    <t>GSK210901PUQ039</t>
  </si>
  <si>
    <t>GSK210901JUF037</t>
  </si>
  <si>
    <t>GSK210901VJY819</t>
  </si>
  <si>
    <t>GSK210901IMS074</t>
  </si>
  <si>
    <t>GSK210901NEY739</t>
  </si>
  <si>
    <t>GSK210901OHW195</t>
  </si>
  <si>
    <t>GSK210901RIN072</t>
  </si>
  <si>
    <t>GSK210901PRC932</t>
  </si>
  <si>
    <t>GSK210901JOX492</t>
  </si>
  <si>
    <t>GSK210901DPM816</t>
  </si>
  <si>
    <t>GSK210901FPN203</t>
  </si>
  <si>
    <t>GSK210901JHE947</t>
  </si>
  <si>
    <t>GSK210901QIB150</t>
  </si>
  <si>
    <t>GSK210901PND053</t>
  </si>
  <si>
    <t>GSK210901FOE938</t>
  </si>
  <si>
    <t>GSK210901EHZ542</t>
  </si>
  <si>
    <t>GSK210901YMQ685</t>
  </si>
  <si>
    <t>GSK210901TUZ837</t>
  </si>
  <si>
    <t>GSK210901TXU794</t>
  </si>
  <si>
    <t>GSK210901YUA617</t>
  </si>
  <si>
    <t>GSK210901IWV405</t>
  </si>
  <si>
    <t>GSK210901KFX560</t>
  </si>
  <si>
    <t>GSK210901TIG162</t>
  </si>
  <si>
    <t>GSK210901EJV174</t>
  </si>
  <si>
    <t>GSK210901SRF492</t>
  </si>
  <si>
    <t>GSK210901YOW376</t>
  </si>
  <si>
    <t>GSK210901CUM182</t>
  </si>
  <si>
    <t>GSK210901NLK158</t>
  </si>
  <si>
    <t>GSK210901IQT469</t>
  </si>
  <si>
    <t>GSK210901RPE719</t>
  </si>
  <si>
    <t>GSK210901JKM651</t>
  </si>
  <si>
    <t>GSK210901HBS506</t>
  </si>
  <si>
    <t>GSK210901HQI745</t>
  </si>
  <si>
    <t>GSK210901XSA084</t>
  </si>
  <si>
    <t>GSK210901ZUF108</t>
  </si>
  <si>
    <t>GSK210901JQG731</t>
  </si>
  <si>
    <t>GSK210901EGU479</t>
  </si>
  <si>
    <t>GSK210901OCA138</t>
  </si>
  <si>
    <t>GSK210901SFG076</t>
  </si>
  <si>
    <t>GSK210901NEQ527</t>
  </si>
  <si>
    <t>GSK210901QXL194</t>
  </si>
  <si>
    <t>GSK210901WZU190</t>
  </si>
  <si>
    <t>GSK210901ERS509</t>
  </si>
  <si>
    <t>GSK210901API103</t>
  </si>
  <si>
    <t>GSK210901TYS659</t>
  </si>
  <si>
    <t>GSK210901JSL904</t>
  </si>
  <si>
    <t>GSK210901HCL961</t>
  </si>
  <si>
    <t>GSK210901GBA570</t>
  </si>
  <si>
    <t>GSK210901UYX785</t>
  </si>
  <si>
    <t>GSK210901EWL257</t>
  </si>
  <si>
    <t>GSK210901XVQ035</t>
  </si>
  <si>
    <t>GSK210901GDB830</t>
  </si>
  <si>
    <t>GSK210901HZV928</t>
  </si>
  <si>
    <t>GSK210901ODV923</t>
  </si>
  <si>
    <t>GSK210901UFR167</t>
  </si>
  <si>
    <t>GSK210901STB792</t>
  </si>
  <si>
    <t>GSK210901QPO904</t>
  </si>
  <si>
    <t>GSK210901SZT915</t>
  </si>
  <si>
    <t>GSK210901PSF273</t>
  </si>
  <si>
    <t>GSK210901VFP120</t>
  </si>
  <si>
    <t>GSK210901FIT679</t>
  </si>
  <si>
    <t>GSK210901ZJP462</t>
  </si>
  <si>
    <t>GSK210901ETO067</t>
  </si>
  <si>
    <t>GSK210901SQU281</t>
  </si>
  <si>
    <t>GSK210901HRC654</t>
  </si>
  <si>
    <t>GSK210901BTY189</t>
  </si>
  <si>
    <t>GSK210901SOA786</t>
  </si>
  <si>
    <t>GSK210901VNR452</t>
  </si>
  <si>
    <t>GSK210901JAD734</t>
  </si>
  <si>
    <t>GSK210901FYM207</t>
  </si>
  <si>
    <t>GSK210901PDV316</t>
  </si>
  <si>
    <t>GSK210901UMO129</t>
  </si>
  <si>
    <t>GSK210901OIV852</t>
  </si>
  <si>
    <t>GSK210901RUS327</t>
  </si>
  <si>
    <t>GSK210901OMP640</t>
  </si>
  <si>
    <t>GSK210901RGH712</t>
  </si>
  <si>
    <t>GSK210901IOU873</t>
  </si>
  <si>
    <t>GSK210901MES014</t>
  </si>
  <si>
    <t>GSK210901MHO439</t>
  </si>
  <si>
    <t>GSK210901TUW208</t>
  </si>
  <si>
    <t>GSK210901GVI739</t>
  </si>
  <si>
    <t>GSK210901VCL185</t>
  </si>
  <si>
    <t>GSK210901OHQ607</t>
  </si>
  <si>
    <t>GSK210901JQA781</t>
  </si>
  <si>
    <t>GSK210901BCI723</t>
  </si>
  <si>
    <t>GSK210901LWC328</t>
  </si>
  <si>
    <t>GSK210901KYS259</t>
  </si>
  <si>
    <t>GSK210901HMP907</t>
  </si>
  <si>
    <t>GSK210901BCP841</t>
  </si>
  <si>
    <t>GSK210901VIO675</t>
  </si>
  <si>
    <t>GSK210901RYF432</t>
  </si>
  <si>
    <t>GSK210901TFY392</t>
  </si>
  <si>
    <t>GSK210901KBL945</t>
  </si>
  <si>
    <t>GSK210831AGZ458</t>
  </si>
  <si>
    <t>GSK210901CET628</t>
  </si>
  <si>
    <t>GSK210901XEM693</t>
  </si>
  <si>
    <t>GSK210901ZBT028</t>
  </si>
  <si>
    <t>GSK210901MSE956</t>
  </si>
  <si>
    <t>GSK210901QIO127</t>
  </si>
  <si>
    <t>GSK210901ZUD891</t>
  </si>
  <si>
    <t>GSK210901CAX729</t>
  </si>
  <si>
    <t>GSK210901KRG024</t>
  </si>
  <si>
    <t>GSK210901HBL046</t>
  </si>
  <si>
    <t>GSK210901ASZ526</t>
  </si>
  <si>
    <t>GSK210901ZHB093</t>
  </si>
  <si>
    <t>GSK210901EMW903</t>
  </si>
  <si>
    <t>GSK210901ULB913</t>
  </si>
  <si>
    <t>GSK210901FAI576</t>
  </si>
  <si>
    <t>GSK210901HZV329</t>
  </si>
  <si>
    <t>GSK210901TCU658</t>
  </si>
  <si>
    <t>GSK210901DIU653</t>
  </si>
  <si>
    <t>GSK210901EWF240</t>
  </si>
  <si>
    <t>GSK210901AUN576</t>
  </si>
  <si>
    <t>GSK210901ARY436</t>
  </si>
  <si>
    <t>GSK210901KUD105</t>
  </si>
  <si>
    <t>GSK210901HPB415</t>
  </si>
  <si>
    <t>GSK210901JDM036</t>
  </si>
  <si>
    <t>GSK210901RHP159</t>
  </si>
  <si>
    <t>GSK210901KGL849</t>
  </si>
  <si>
    <t>GSK210901JLW352</t>
  </si>
  <si>
    <t>GSK210901SMF854</t>
  </si>
  <si>
    <t>GSK210901YOB107</t>
  </si>
  <si>
    <t>GSK210901MYB501</t>
  </si>
  <si>
    <t>GSK210901YGK983</t>
  </si>
  <si>
    <t>GSK210901JPW562</t>
  </si>
  <si>
    <t>GSK210901KTZ160</t>
  </si>
  <si>
    <t>GSK210901LMS031</t>
  </si>
  <si>
    <t>GSK210901CWQ578</t>
  </si>
  <si>
    <t>GSK210901JDZ863</t>
  </si>
  <si>
    <t>GSK210901MEF268</t>
  </si>
  <si>
    <t>GSK210901OLA750</t>
  </si>
  <si>
    <t>GSK210901CTX542</t>
  </si>
  <si>
    <t>GSK210901UIJ458</t>
  </si>
  <si>
    <t>GSK210901LRM623</t>
  </si>
  <si>
    <t>GSK210901RXI978</t>
  </si>
  <si>
    <t>GSK210901SZH962</t>
  </si>
  <si>
    <t>GSK210901XWV631</t>
  </si>
  <si>
    <t>GSK210901VMF529</t>
  </si>
  <si>
    <t>GSK210901DFP018</t>
  </si>
  <si>
    <t>GSK210901HZC710</t>
  </si>
  <si>
    <t>GSK210901HET410</t>
  </si>
  <si>
    <t>GSK210901SHD309</t>
  </si>
  <si>
    <t>GSK210901MGL842</t>
  </si>
  <si>
    <t>GSK210901AUX612</t>
  </si>
  <si>
    <t>GSK210901NQZ724</t>
  </si>
  <si>
    <t>GSK210901RYH346</t>
  </si>
  <si>
    <t>GSK210901BTY924</t>
  </si>
  <si>
    <t>GSK210901ZFV359</t>
  </si>
  <si>
    <t>GSK210901EUZ650</t>
  </si>
  <si>
    <t>GSK210901KEN974</t>
  </si>
  <si>
    <t>GSK210901IVX614</t>
  </si>
  <si>
    <t>GSK210901JYN794</t>
  </si>
  <si>
    <t>GSK210901HAE627</t>
  </si>
  <si>
    <t>GSK210901IRF167</t>
  </si>
  <si>
    <t>GSK210901EZL082</t>
  </si>
  <si>
    <t>GSK210901JDT720</t>
  </si>
  <si>
    <t>GSK210901EWN324</t>
  </si>
  <si>
    <t>GSK210901PES134</t>
  </si>
  <si>
    <t>GSK210901OBI485</t>
  </si>
  <si>
    <t>GSK210901QRI627</t>
  </si>
  <si>
    <t>GSK210901DKX872</t>
  </si>
  <si>
    <t>DMP BM1 (BANJARMASIN)</t>
  </si>
  <si>
    <t>KM NIKISAE</t>
  </si>
  <si>
    <t>9/9/2021 AHMAD YAHYA</t>
  </si>
  <si>
    <t>5/9/2021 M NOOR</t>
  </si>
  <si>
    <t>DMD/2109/01/MVRN2061</t>
  </si>
  <si>
    <t>GSK210901FUR530</t>
  </si>
  <si>
    <t>GSK210901IYC367</t>
  </si>
  <si>
    <t>GSK210901LJY362</t>
  </si>
  <si>
    <t>GSK210901BLV285</t>
  </si>
  <si>
    <t>GSK210901WLV430</t>
  </si>
  <si>
    <t>GSK210901JWG051</t>
  </si>
  <si>
    <t>GSK210901VNS513</t>
  </si>
  <si>
    <t>GSK210901QMP469</t>
  </si>
  <si>
    <t>GSK210901TIN851</t>
  </si>
  <si>
    <t>GSK210901MEK568</t>
  </si>
  <si>
    <t>GSK210901GWM264</t>
  </si>
  <si>
    <t>GSK210901CHF589</t>
  </si>
  <si>
    <t>GSK210901IJB876</t>
  </si>
  <si>
    <t>GSK210901FEQ248</t>
  </si>
  <si>
    <t>GSK210901NAR325</t>
  </si>
  <si>
    <t>GSK210901OHP159</t>
  </si>
  <si>
    <t>GSK210901OTH471</t>
  </si>
  <si>
    <t>GSK210901RXF295</t>
  </si>
  <si>
    <t>GSK210901IQN768</t>
  </si>
  <si>
    <t>GSK210901BWO786</t>
  </si>
  <si>
    <t>GSK210901PYS012</t>
  </si>
  <si>
    <t>GSK210901CYS704</t>
  </si>
  <si>
    <t>GSK210901NOD159</t>
  </si>
  <si>
    <t>GSK210901EDF705</t>
  </si>
  <si>
    <t>GSK210901TRA025</t>
  </si>
  <si>
    <t>GSK210901DIW412</t>
  </si>
  <si>
    <t>GSK210901QRG207</t>
  </si>
  <si>
    <t>GSK210901OVN652</t>
  </si>
  <si>
    <t>GSK210901RQL209</t>
  </si>
  <si>
    <t>GSK210901ZKD506</t>
  </si>
  <si>
    <t>GSK210901UJB365</t>
  </si>
  <si>
    <t>GSK210901CPQ805</t>
  </si>
  <si>
    <t>GSK210901CUY320</t>
  </si>
  <si>
    <t>DMD/2109/02/KYON5012</t>
  </si>
  <si>
    <t>GSK210902BIX094</t>
  </si>
  <si>
    <t>GSK210902CSE493</t>
  </si>
  <si>
    <t>GSK210902JKI081</t>
  </si>
  <si>
    <t>GSK210902UPM057</t>
  </si>
  <si>
    <t>GSK210902PCQ632</t>
  </si>
  <si>
    <t>DMD/2109/02/IPJR0684</t>
  </si>
  <si>
    <t>GSK210902GEA621</t>
  </si>
  <si>
    <t>GSK210902WRL830</t>
  </si>
  <si>
    <t>GSK210902EAR960</t>
  </si>
  <si>
    <t>GSK210902RTP296</t>
  </si>
  <si>
    <t>GSK210902DHR492</t>
  </si>
  <si>
    <t>GSK210902JVN908</t>
  </si>
  <si>
    <t>GSK210902YSR809</t>
  </si>
  <si>
    <t>GSK210902GMJ219</t>
  </si>
  <si>
    <t>GSK210902RQU572</t>
  </si>
  <si>
    <t>GSK210902RCJ237</t>
  </si>
  <si>
    <t>GSK210902CPT352</t>
  </si>
  <si>
    <t>GSK210902TCB230</t>
  </si>
  <si>
    <t>GSK210902KLO042</t>
  </si>
  <si>
    <t>GSK210902DFI162</t>
  </si>
  <si>
    <t>GSK210902DEU143</t>
  </si>
  <si>
    <t>GSK210902DWY420</t>
  </si>
  <si>
    <t>GSK210902USW729</t>
  </si>
  <si>
    <t>GSK210902WRV982</t>
  </si>
  <si>
    <t>GSK210902NTC219</t>
  </si>
  <si>
    <t>GSK210902IZM615</t>
  </si>
  <si>
    <t>GSK210902IRD495</t>
  </si>
  <si>
    <t>GSK210902VEM781</t>
  </si>
  <si>
    <t>GSK210902PUD152</t>
  </si>
  <si>
    <t>GSK210902KJF497</t>
  </si>
  <si>
    <t>GSK210902DNF605</t>
  </si>
  <si>
    <t>GSK210902AMX476</t>
  </si>
  <si>
    <t>GSK210902IVO461</t>
  </si>
  <si>
    <t>GSK210902JCL098</t>
  </si>
  <si>
    <t>GSK210902LVK150</t>
  </si>
  <si>
    <t>GSK210902CWX765</t>
  </si>
  <si>
    <t>GSK210902OQS913</t>
  </si>
  <si>
    <t>GSK210902YWB146</t>
  </si>
  <si>
    <t>GSK210902KBU451</t>
  </si>
  <si>
    <t>GSK210902DGP518</t>
  </si>
  <si>
    <t>GSK210902PXW879</t>
  </si>
  <si>
    <t>GSK210902PIU307</t>
  </si>
  <si>
    <t>GSK210902XGH096</t>
  </si>
  <si>
    <t>GSK210902RQD694</t>
  </si>
  <si>
    <t>GSK210902YWQ098</t>
  </si>
  <si>
    <t>GSK210902WIY918</t>
  </si>
  <si>
    <t>GSK210902ASZ691</t>
  </si>
  <si>
    <t>GSK210902TZE648</t>
  </si>
  <si>
    <t>GSK210902MPA354</t>
  </si>
  <si>
    <t>GSK210902FEQ428</t>
  </si>
  <si>
    <t>GSK210902KNM619</t>
  </si>
  <si>
    <t>GSK210902RSL835</t>
  </si>
  <si>
    <t>GSK210902VUT931</t>
  </si>
  <si>
    <t>GSK210902JNY968</t>
  </si>
  <si>
    <t>GSK210902HWP530</t>
  </si>
  <si>
    <t>GSK210902RQY837</t>
  </si>
  <si>
    <t>GSK210902XZQ075</t>
  </si>
  <si>
    <t>GSK210902BHA538</t>
  </si>
  <si>
    <t>GSK210902KCF931</t>
  </si>
  <si>
    <t>GSK210902AXE186</t>
  </si>
  <si>
    <t>GSK210902XUQ403</t>
  </si>
  <si>
    <t>GSK210902VFP576</t>
  </si>
  <si>
    <t>GSK210902TWR976</t>
  </si>
  <si>
    <t>GSK210902YWN257</t>
  </si>
  <si>
    <t>GSK210902JZM789</t>
  </si>
  <si>
    <t>GSK210902LOZ685</t>
  </si>
  <si>
    <t>GSK210902XWD028</t>
  </si>
  <si>
    <t>GSK210902DPJ650</t>
  </si>
  <si>
    <t>GSK210902LUI893</t>
  </si>
  <si>
    <t>GSK210902SZE821</t>
  </si>
  <si>
    <t>GSK210902BDT352</t>
  </si>
  <si>
    <t>GSK210902GAN361</t>
  </si>
  <si>
    <t>GSK210902IZE130</t>
  </si>
  <si>
    <t>GSK210902XGN564</t>
  </si>
  <si>
    <t>GSK210902JYI564</t>
  </si>
  <si>
    <t>GSK210902AKZ925</t>
  </si>
  <si>
    <t>GSK210902PCR543</t>
  </si>
  <si>
    <t>GSK210902ORI768</t>
  </si>
  <si>
    <t>GSK210902EQW014</t>
  </si>
  <si>
    <t>GSK210902YMI326</t>
  </si>
  <si>
    <t>GSK210902SMR430</t>
  </si>
  <si>
    <t>GSK210902IFY942</t>
  </si>
  <si>
    <t>GSK210902YRT851</t>
  </si>
  <si>
    <t>GSK210902UNM174</t>
  </si>
  <si>
    <t>GSK210902GCA940</t>
  </si>
  <si>
    <t>GSK210902CUQ519</t>
  </si>
  <si>
    <t>GSK210902UPR968</t>
  </si>
  <si>
    <t>GSK210902LWO567</t>
  </si>
  <si>
    <t>GSK210902SVN735</t>
  </si>
  <si>
    <t>GSK210902BFC934</t>
  </si>
  <si>
    <t>GSK210902GMK321</t>
  </si>
  <si>
    <t>GSK210902JUC941</t>
  </si>
  <si>
    <t>GSK210902OQU296</t>
  </si>
  <si>
    <t>GSK210902WLY179</t>
  </si>
  <si>
    <t>GSK210902TCW508</t>
  </si>
  <si>
    <t>GSK210902PTU167</t>
  </si>
  <si>
    <t>GSK210902VDK306</t>
  </si>
  <si>
    <t>GSK210902WTF451</t>
  </si>
  <si>
    <t>GSK210902RIW715</t>
  </si>
  <si>
    <t>GSK210902WDA314</t>
  </si>
  <si>
    <t>GSK210902AIY762</t>
  </si>
  <si>
    <t>GSK210902ACG497</t>
  </si>
  <si>
    <t>GSK210902UJG084</t>
  </si>
  <si>
    <t>GSK210902FQY097</t>
  </si>
  <si>
    <t>GSK210902FMD321</t>
  </si>
  <si>
    <t>GSK210902GAI897</t>
  </si>
  <si>
    <t>GSK210902BOE945</t>
  </si>
  <si>
    <t>GSK210902RPE372</t>
  </si>
  <si>
    <t>GSK210902MYB564</t>
  </si>
  <si>
    <t>GSK210902MDA691</t>
  </si>
  <si>
    <t>GSK210902QKJ054</t>
  </si>
  <si>
    <t>GSK210902LFW213</t>
  </si>
  <si>
    <t>GSK210902YZE906</t>
  </si>
  <si>
    <t>GSK210902RZB954</t>
  </si>
  <si>
    <t>GSK210902KYJ341</t>
  </si>
  <si>
    <t>GSK210902ZRX620</t>
  </si>
  <si>
    <t>GSK210902CPS348</t>
  </si>
  <si>
    <t>GSK210902RCX017</t>
  </si>
  <si>
    <t>GSK210902IKN251</t>
  </si>
  <si>
    <t>GSK210902PYT514</t>
  </si>
  <si>
    <t>GSK210902YAL345</t>
  </si>
  <si>
    <t>GSK210902MLN208</t>
  </si>
  <si>
    <t>GSK210902MIQ840</t>
  </si>
  <si>
    <t>GSK210902NRE258</t>
  </si>
  <si>
    <t>GSK210902QZO862</t>
  </si>
  <si>
    <t>GSK210902LPT241</t>
  </si>
  <si>
    <t>GSK210902CUA504</t>
  </si>
  <si>
    <t>GSK210902SMR846</t>
  </si>
  <si>
    <t>GSK210902RJI734</t>
  </si>
  <si>
    <t>GSK210902TMK509</t>
  </si>
  <si>
    <t>GSK210902OKB051</t>
  </si>
  <si>
    <t>GSK210902MYV924</t>
  </si>
  <si>
    <t>GSK210902DVP354</t>
  </si>
  <si>
    <t>GSK210902NJI650</t>
  </si>
  <si>
    <t>GSK210902FVK584</t>
  </si>
  <si>
    <t>GSK210902GYP864</t>
  </si>
  <si>
    <t>GSK210902TBJ867</t>
  </si>
  <si>
    <t>GSK210902UIW639</t>
  </si>
  <si>
    <t>GSK210902GOC281</t>
  </si>
  <si>
    <t>GSK210902WBR486</t>
  </si>
  <si>
    <t>GSK210902CQU624</t>
  </si>
  <si>
    <t>GSK210902RAS985</t>
  </si>
  <si>
    <t>GSK210902ZGU140</t>
  </si>
  <si>
    <t>GSK210902SPC961</t>
  </si>
  <si>
    <t>GSK210902AOV712</t>
  </si>
  <si>
    <t>GSK210902DUP367</t>
  </si>
  <si>
    <t>GSK210902MOH210</t>
  </si>
  <si>
    <t>GSK210902KSA457</t>
  </si>
  <si>
    <t>GSK210902USD893</t>
  </si>
  <si>
    <t>GSK210902QAN132</t>
  </si>
  <si>
    <t>GSK210902NBF520</t>
  </si>
  <si>
    <t>GSK210902LXA672</t>
  </si>
  <si>
    <t>GSK210902FDZ248</t>
  </si>
  <si>
    <t>GSK210902KDX370</t>
  </si>
  <si>
    <t>GSK210902TWB376</t>
  </si>
  <si>
    <t>GSK210902PQU138</t>
  </si>
  <si>
    <t>GSK210902QGE904</t>
  </si>
  <si>
    <t>GSK210902UPC185</t>
  </si>
  <si>
    <t>GSK210902ILS213</t>
  </si>
  <si>
    <t>GSK210902KNB359</t>
  </si>
  <si>
    <t>GSK210902TZY256</t>
  </si>
  <si>
    <t>GSK210902OGI823</t>
  </si>
  <si>
    <t>GSK210902KLS596</t>
  </si>
  <si>
    <t>GSK210902VBM162</t>
  </si>
  <si>
    <t>GSK210902KGT436</t>
  </si>
  <si>
    <t>GSK210902RAH687</t>
  </si>
  <si>
    <t>GSK210902IPE041</t>
  </si>
  <si>
    <t>GSK210902PTE531</t>
  </si>
  <si>
    <t>GSK210902POY645</t>
  </si>
  <si>
    <t>GSK210902XKM072</t>
  </si>
  <si>
    <t>GSK210902PMG736</t>
  </si>
  <si>
    <t>GSK210902PSK674</t>
  </si>
  <si>
    <t>GSK210902HLK597</t>
  </si>
  <si>
    <t>GSK210902BHA315</t>
  </si>
  <si>
    <t>GSK210902PMA862</t>
  </si>
  <si>
    <t>GSK210902OEL372</t>
  </si>
  <si>
    <t>GSK210902QFU083</t>
  </si>
  <si>
    <t>GSK210902JHD157</t>
  </si>
  <si>
    <t>GSK210902KJI569</t>
  </si>
  <si>
    <t>GSK210902HUM106</t>
  </si>
  <si>
    <t>GSK210902QEA549</t>
  </si>
  <si>
    <t>GSK210902XJR367</t>
  </si>
  <si>
    <t>GSK210902UYR083</t>
  </si>
  <si>
    <t>GSK210902MGF410</t>
  </si>
  <si>
    <t>GSK210902QKY845</t>
  </si>
  <si>
    <t>GSK210902YON058</t>
  </si>
  <si>
    <t>GSK210902WLM603</t>
  </si>
  <si>
    <t>GSK210902KDB976</t>
  </si>
  <si>
    <t>GSK210902WFK463</t>
  </si>
  <si>
    <t>GSK210902MWJ530</t>
  </si>
  <si>
    <t>GSK210902DKU467</t>
  </si>
  <si>
    <t>GSK210902NKJ032</t>
  </si>
  <si>
    <t>GSK210902FNW360</t>
  </si>
  <si>
    <t>GSK210902CZD549</t>
  </si>
  <si>
    <t>GSK210902EUB541</t>
  </si>
  <si>
    <t>GSK210902QGT167</t>
  </si>
  <si>
    <t>GSK210902VST417</t>
  </si>
  <si>
    <t>GSK210902SVN734</t>
  </si>
  <si>
    <t>GSK210902XTL981</t>
  </si>
  <si>
    <t>GSK210902FRC490</t>
  </si>
  <si>
    <t>GSK210902PBU491</t>
  </si>
  <si>
    <t>GSK210902GID574</t>
  </si>
  <si>
    <t>GSK210902UMF439</t>
  </si>
  <si>
    <t>GSK210902EFU459</t>
  </si>
  <si>
    <t>GSK210902XYV201</t>
  </si>
  <si>
    <t>GSK210902PZT567</t>
  </si>
  <si>
    <t>GSK210902MIA517</t>
  </si>
  <si>
    <t>GSK210902SMV024</t>
  </si>
  <si>
    <t>GSK210902OHM132</t>
  </si>
  <si>
    <t>GSK210902ZRO596</t>
  </si>
  <si>
    <t>GSK210902QUE063</t>
  </si>
  <si>
    <t>GSK210902LXE816</t>
  </si>
  <si>
    <t>GSK210902VBI547</t>
  </si>
  <si>
    <t>GSK210902IQC892</t>
  </si>
  <si>
    <t>GSK210902TEP925</t>
  </si>
  <si>
    <t>GSK210902JAN675</t>
  </si>
  <si>
    <t>GSK210902UYV983</t>
  </si>
  <si>
    <t>GSK210902JRW349</t>
  </si>
  <si>
    <t>GSK210902YAQ968</t>
  </si>
  <si>
    <t>GSK210902HKY781</t>
  </si>
  <si>
    <t>GSK210902TIF849</t>
  </si>
  <si>
    <t>GSK210902RAF237</t>
  </si>
  <si>
    <t>GSK210902VET053</t>
  </si>
  <si>
    <t>GSK210902JPM621</t>
  </si>
  <si>
    <t>GSK210902AJU974</t>
  </si>
  <si>
    <t>GSK210902SOU974</t>
  </si>
  <si>
    <t>GSK210902OSY681</t>
  </si>
  <si>
    <t>GSK210902VPB364</t>
  </si>
  <si>
    <t>GSK210902LQE715</t>
  </si>
  <si>
    <t>7/9/2021 AHMAD YAHYA</t>
  </si>
  <si>
    <t>DMD/2109/02/WVEN3921</t>
  </si>
  <si>
    <t>GSK210902XQL364</t>
  </si>
  <si>
    <t>GSK210902QSI954</t>
  </si>
  <si>
    <t>GSK210902VRM280</t>
  </si>
  <si>
    <t>GSK210902KUB708</t>
  </si>
  <si>
    <t>GSK210902XSB498</t>
  </si>
  <si>
    <t>GSK210902DUM630</t>
  </si>
  <si>
    <t>GSK210902BDJ214</t>
  </si>
  <si>
    <t>GSK210902BCH239</t>
  </si>
  <si>
    <t>GSK210902ERP375</t>
  </si>
  <si>
    <t>GSK210902HWY791</t>
  </si>
  <si>
    <t>GSK210902CUW987</t>
  </si>
  <si>
    <t>GSK210902VQG526</t>
  </si>
  <si>
    <t>GSK210902JZP189</t>
  </si>
  <si>
    <t>GSK210902LWF094</t>
  </si>
  <si>
    <t>GSK210902DZP157</t>
  </si>
  <si>
    <t>GSK210902SOQ463</t>
  </si>
  <si>
    <t>GSK210902VZC954</t>
  </si>
  <si>
    <t>GSK210902JIW504</t>
  </si>
  <si>
    <t>GSK210902QDU146</t>
  </si>
  <si>
    <t>GSK210902NIW702</t>
  </si>
  <si>
    <t>GSK210902JWV014</t>
  </si>
  <si>
    <t>GSK210902GRD143</t>
  </si>
  <si>
    <t>GSK210902WNC270</t>
  </si>
  <si>
    <t>GSK210902KQW790</t>
  </si>
  <si>
    <t>GSK210902HNS039</t>
  </si>
  <si>
    <t>GSK210902RWG674</t>
  </si>
  <si>
    <t>GSK210902IYR389</t>
  </si>
  <si>
    <t>GSK210902LTO684</t>
  </si>
  <si>
    <t>GSK210902NJQ875</t>
  </si>
  <si>
    <t>GSK210902RLV806</t>
  </si>
  <si>
    <t>GSK210902UWK972</t>
  </si>
  <si>
    <t>GSK210902PZA052</t>
  </si>
  <si>
    <t>GSK210902DTE372</t>
  </si>
  <si>
    <t>GSK210902AOF298</t>
  </si>
  <si>
    <t>GSK210902IKA170</t>
  </si>
  <si>
    <t>GSK210902PXK274</t>
  </si>
  <si>
    <t>GSK210902DOI701</t>
  </si>
  <si>
    <t>GSK210902HEC105</t>
  </si>
  <si>
    <t>DMD/2109/02/TMRI3102</t>
  </si>
  <si>
    <t>GSK210902YKE739</t>
  </si>
  <si>
    <t>DMD/2109/02/VIPC1734</t>
  </si>
  <si>
    <t>GSK210902MLQ420</t>
  </si>
  <si>
    <t>GSK210902CGX984</t>
  </si>
  <si>
    <t>GSK210902KES270</t>
  </si>
  <si>
    <t>GSK210902ZCD921</t>
  </si>
  <si>
    <t>GSK210902VBX724</t>
  </si>
  <si>
    <t>GSK210902PLN074</t>
  </si>
  <si>
    <t>GSK210902IJO742</t>
  </si>
  <si>
    <t>10/09/2021 M NOOR</t>
  </si>
  <si>
    <t>DMD/2109/03/DIMV5730</t>
  </si>
  <si>
    <t>GSK210903TNM692</t>
  </si>
  <si>
    <t>GSK210903YVR563</t>
  </si>
  <si>
    <t>GSK210903AGR823</t>
  </si>
  <si>
    <t>GSK210903EVB105</t>
  </si>
  <si>
    <t>GSK210903ZKP956</t>
  </si>
  <si>
    <t>GSK210903XAN604</t>
  </si>
  <si>
    <t>DMD/2109/03/DTSW7134</t>
  </si>
  <si>
    <t>GSK210903XIM152</t>
  </si>
  <si>
    <t>GSK210903BYN506</t>
  </si>
  <si>
    <t>GSK210903DOB182</t>
  </si>
  <si>
    <t>GSK210903IUQ238</t>
  </si>
  <si>
    <t>GSK210903PKT108</t>
  </si>
  <si>
    <t>GSK210903HLX362</t>
  </si>
  <si>
    <t>GSK210903LWY791</t>
  </si>
  <si>
    <t>GSK210903FGL430</t>
  </si>
  <si>
    <t>GSK210903QKJ403</t>
  </si>
  <si>
    <t>GSK210903DIV190</t>
  </si>
  <si>
    <t>DMD/2109/03/PBXH6732</t>
  </si>
  <si>
    <t>GSK210903MEG732</t>
  </si>
  <si>
    <t>GSK210903QYZ254</t>
  </si>
  <si>
    <t>GSK210903YHO804</t>
  </si>
  <si>
    <t>GSK210903JDQ058</t>
  </si>
  <si>
    <t>GSK210903LWU948</t>
  </si>
  <si>
    <t>GSK210903GEQ209</t>
  </si>
  <si>
    <t>GSK210903DQW864</t>
  </si>
  <si>
    <t>GSK210903FMA792</t>
  </si>
  <si>
    <t>GSK210903AHC602</t>
  </si>
  <si>
    <t>GSK210903QAM985</t>
  </si>
  <si>
    <t>GSK210903QXH427</t>
  </si>
  <si>
    <t>GSK210903ZKX250</t>
  </si>
  <si>
    <t>GSK210903LRW025</t>
  </si>
  <si>
    <t>GSK210903CHJ539</t>
  </si>
  <si>
    <t>GSK210903RCO128</t>
  </si>
  <si>
    <t>GSK210903TJI418</t>
  </si>
  <si>
    <t>GSK210903BTD641</t>
  </si>
  <si>
    <t>GSK210903NRM348</t>
  </si>
  <si>
    <t>GSK210903EAS961</t>
  </si>
  <si>
    <t>GSK210903BJG143</t>
  </si>
  <si>
    <t>GSK210903ACV718</t>
  </si>
  <si>
    <t>GSK210903PEF825</t>
  </si>
  <si>
    <t>GSK210903HVP065</t>
  </si>
  <si>
    <t>GSK210903AVQ013</t>
  </si>
  <si>
    <t>GSK210903IGP495</t>
  </si>
  <si>
    <t>GSK210903UDB395</t>
  </si>
  <si>
    <t>GSK210903QZG381</t>
  </si>
  <si>
    <t>GSK210903APR340</t>
  </si>
  <si>
    <t>GSK210903EWY528</t>
  </si>
  <si>
    <t>GSK210903UBV457</t>
  </si>
  <si>
    <t>GSK210903TUS369</t>
  </si>
  <si>
    <t>GSK210903ROG039</t>
  </si>
  <si>
    <t>GSK210903JBZ273</t>
  </si>
  <si>
    <t>GSK210903YLD876</t>
  </si>
  <si>
    <t>GSK210903XAK917</t>
  </si>
  <si>
    <t>GSK210903KVY408</t>
  </si>
  <si>
    <t>GSK210903FZC732</t>
  </si>
  <si>
    <t>GSK210903FQH528</t>
  </si>
  <si>
    <t>GSK210903HZR037</t>
  </si>
  <si>
    <t>GSK210903VFB895</t>
  </si>
  <si>
    <t>GSK210903LCH198</t>
  </si>
  <si>
    <t>GSK210903MBZ075</t>
  </si>
  <si>
    <t>GSK210903QAX435</t>
  </si>
  <si>
    <t>GSK210903IPZ476</t>
  </si>
  <si>
    <t>GSK210903USQ158</t>
  </si>
  <si>
    <t>GSK210903MHD307</t>
  </si>
  <si>
    <t>GSK210903BUE703</t>
  </si>
  <si>
    <t>GSK210903UIP954</t>
  </si>
  <si>
    <t>GSK210903OYS893</t>
  </si>
  <si>
    <t>GSK210903GZO954</t>
  </si>
  <si>
    <t>GSK210903AYT816</t>
  </si>
  <si>
    <t>GSK210903DKO389</t>
  </si>
  <si>
    <t>GSK210903DNZ785</t>
  </si>
  <si>
    <t>GSK210903ESV453</t>
  </si>
  <si>
    <t>GSK210903FOA896</t>
  </si>
  <si>
    <t>GSK210903TLX809</t>
  </si>
  <si>
    <t>GSK210903CHB034</t>
  </si>
  <si>
    <t>GSK210903STW713</t>
  </si>
  <si>
    <t>GSK210903WTP596</t>
  </si>
  <si>
    <t>GSK210903SFM517</t>
  </si>
  <si>
    <t>GSK210903LVI017</t>
  </si>
  <si>
    <t>GSK210903QUM862</t>
  </si>
  <si>
    <t>GSK210903EBL941</t>
  </si>
  <si>
    <t>GSK210903GDB283</t>
  </si>
  <si>
    <t>GSK210903BOD924</t>
  </si>
  <si>
    <t>GSK210903SGA654</t>
  </si>
  <si>
    <t>GSK210903UPW197</t>
  </si>
  <si>
    <t>GSK210903GOT436</t>
  </si>
  <si>
    <t>GSK210903KYF739</t>
  </si>
  <si>
    <t>GSK210903VMR150</t>
  </si>
  <si>
    <t>GSK210903OIU917</t>
  </si>
  <si>
    <t>GSK210903CIN834</t>
  </si>
  <si>
    <t>GSK210902SKL057</t>
  </si>
  <si>
    <t>GSK210903EUJ405</t>
  </si>
  <si>
    <t>GSK210903CHB084</t>
  </si>
  <si>
    <t>GSK210903EFW394</t>
  </si>
  <si>
    <t>GSK210903WLA703</t>
  </si>
  <si>
    <t>GSK210903HCN657</t>
  </si>
  <si>
    <t>GSK210903OEK475</t>
  </si>
  <si>
    <t>GSK210903KSD248</t>
  </si>
  <si>
    <t>GSK210903HAP125</t>
  </si>
  <si>
    <t>GSK210903ZLD465</t>
  </si>
  <si>
    <t>GSK210903XNJ305</t>
  </si>
  <si>
    <t>GSK210903UIN267</t>
  </si>
  <si>
    <t>GSK210903MHO876</t>
  </si>
  <si>
    <t>GSK210903YBD862</t>
  </si>
  <si>
    <t>GSK210903NKO134</t>
  </si>
  <si>
    <t>GSK210903HAN024</t>
  </si>
  <si>
    <t>GSK210903JLP517</t>
  </si>
  <si>
    <t>GSK210903JDF638</t>
  </si>
  <si>
    <t>GSK210903PMZ089</t>
  </si>
  <si>
    <t>GSK210903XGT539</t>
  </si>
  <si>
    <t>GSK210903XUP039</t>
  </si>
  <si>
    <t>GSK210903XRB183</t>
  </si>
  <si>
    <t>GSK210903YNP386</t>
  </si>
  <si>
    <t>GSK210903XNO850</t>
  </si>
  <si>
    <t>GSK210903JTQ473</t>
  </si>
  <si>
    <t>GSK210903IFH615</t>
  </si>
  <si>
    <t>GSK210903FAO163</t>
  </si>
  <si>
    <t>GSK210903VBW426</t>
  </si>
  <si>
    <t>GSK210903KSE628</t>
  </si>
  <si>
    <t>GSK210903MZC674</t>
  </si>
  <si>
    <t>GSK210903YOJ547</t>
  </si>
  <si>
    <t>GSK210903PIG834</t>
  </si>
  <si>
    <t>GSK210903ELN092</t>
  </si>
  <si>
    <t>GSK210903PSZ296</t>
  </si>
  <si>
    <t>GSK210903MZA860</t>
  </si>
  <si>
    <t>GSK210903YWM304</t>
  </si>
  <si>
    <t>GSK210903HFI423</t>
  </si>
  <si>
    <t>GSK210903XHE705</t>
  </si>
  <si>
    <t>GSK210903IDK035</t>
  </si>
  <si>
    <t>GSK210903VSZ460</t>
  </si>
  <si>
    <t>GSK210903TGH894</t>
  </si>
  <si>
    <t>GSK210903JAU412</t>
  </si>
  <si>
    <t>GSK210903AZP380</t>
  </si>
  <si>
    <t>GSK210903PJK683</t>
  </si>
  <si>
    <t>GSK210903OZS956</t>
  </si>
  <si>
    <t>GSK210903SQH760</t>
  </si>
  <si>
    <t>GSK210903WMT143</t>
  </si>
  <si>
    <t>GSK210903PKB856</t>
  </si>
  <si>
    <t>GSK210903SMP257</t>
  </si>
  <si>
    <t>GSK210903UPF374</t>
  </si>
  <si>
    <t>GSK210903KIM041</t>
  </si>
  <si>
    <t>GSK210903JPB268</t>
  </si>
  <si>
    <t>GSK210903EOI746</t>
  </si>
  <si>
    <t>GSK210903HTC854</t>
  </si>
  <si>
    <t>GSK210903QDN031</t>
  </si>
  <si>
    <t>GSK210903UFP521</t>
  </si>
  <si>
    <t>GSK210903GZO205</t>
  </si>
  <si>
    <t>GSK210903SHC406</t>
  </si>
  <si>
    <t>GSK210903RZL485</t>
  </si>
  <si>
    <t>GSK210903HSU982</t>
  </si>
  <si>
    <t>GSK210903OTY603</t>
  </si>
  <si>
    <t>GSK210903QUZ591</t>
  </si>
  <si>
    <t>GSK210903VUZ231</t>
  </si>
  <si>
    <t>GSK210903PWC187</t>
  </si>
  <si>
    <t>GSK210903JUS390</t>
  </si>
  <si>
    <t>GSK210903FKD831</t>
  </si>
  <si>
    <t>GSK210903OUJ451</t>
  </si>
  <si>
    <t>GSK210903KRX236</t>
  </si>
  <si>
    <t>GSK210903AOJ586</t>
  </si>
  <si>
    <t>GSK210903CUG917</t>
  </si>
  <si>
    <t>GSK210903YNZ713</t>
  </si>
  <si>
    <t>GSK210903PAQ583</t>
  </si>
  <si>
    <t>GSK210903PBJ243</t>
  </si>
  <si>
    <t>GSK210903VDH381</t>
  </si>
  <si>
    <t>GSK210903MAO487</t>
  </si>
  <si>
    <t>GSK210903DIY284</t>
  </si>
  <si>
    <t>GSK210903LHJ169</t>
  </si>
  <si>
    <t>GSK210903JPM183</t>
  </si>
  <si>
    <t>GSK210903ZAU320</t>
  </si>
  <si>
    <t>GSK210903KOE654</t>
  </si>
  <si>
    <t>GSK210903HRU531</t>
  </si>
  <si>
    <t>GSK210903ELC492</t>
  </si>
  <si>
    <t>GSK210903FJZ574</t>
  </si>
  <si>
    <t>GSK210903POV076</t>
  </si>
  <si>
    <t>GSK210903PBF049</t>
  </si>
  <si>
    <t>GSK210903QST012</t>
  </si>
  <si>
    <t>GSK210903RFK718</t>
  </si>
  <si>
    <t>GSK210903PKU936</t>
  </si>
  <si>
    <t>GSK210903FVP674</t>
  </si>
  <si>
    <t>GSK210903LRM029</t>
  </si>
  <si>
    <t>GSK210903SVN352</t>
  </si>
  <si>
    <t>GSK210903OGD162</t>
  </si>
  <si>
    <t>GSK210903ITG024</t>
  </si>
  <si>
    <t>GSK210903IEN649</t>
  </si>
  <si>
    <t>GSK210903DYN546</t>
  </si>
  <si>
    <t>GSK210903QOW241</t>
  </si>
  <si>
    <t>GSK210903ZUO318</t>
  </si>
  <si>
    <t>GSK210903CLO296</t>
  </si>
  <si>
    <t>GSK210903WCU467</t>
  </si>
  <si>
    <t>GSK210903IXL647</t>
  </si>
  <si>
    <t>GSK210903ZAY987</t>
  </si>
  <si>
    <t>GSK210903XYM710</t>
  </si>
  <si>
    <t>GSK210903MXC276</t>
  </si>
  <si>
    <t>GSK210903VXP489</t>
  </si>
  <si>
    <t>GSK210903VNR347</t>
  </si>
  <si>
    <t>GSK210903CNS927</t>
  </si>
  <si>
    <t>GSK210903GLP531</t>
  </si>
  <si>
    <t>GSK210903DFE023</t>
  </si>
  <si>
    <t>GSK210903MZP603</t>
  </si>
  <si>
    <t>GSK210903NQF056</t>
  </si>
  <si>
    <t>GSK210903OEC782</t>
  </si>
  <si>
    <t>GSK210903XFU108</t>
  </si>
  <si>
    <t>GSK210903TCG392</t>
  </si>
  <si>
    <t>GSK210903SBM047</t>
  </si>
  <si>
    <t>GSK210903BPV637</t>
  </si>
  <si>
    <t>GSK210903QUA681</t>
  </si>
  <si>
    <t>GSK210903UKN507</t>
  </si>
  <si>
    <t>GSK210903VEG157</t>
  </si>
  <si>
    <t>GSK210903IYW462</t>
  </si>
  <si>
    <t>GSK210903ICN623</t>
  </si>
  <si>
    <t>GSK210903QSD857</t>
  </si>
  <si>
    <t>GSK210903VAF529</t>
  </si>
  <si>
    <t>GSK210903WSL217</t>
  </si>
  <si>
    <t>GSK210903GTU645</t>
  </si>
  <si>
    <t>GSK210903PSJ184</t>
  </si>
  <si>
    <t>GSK210903SUB682</t>
  </si>
  <si>
    <t>GSK210903NCU865</t>
  </si>
  <si>
    <t>GSK210903XLO562</t>
  </si>
  <si>
    <t>GSK210903GCJ579</t>
  </si>
  <si>
    <t>GSK210903YDV614</t>
  </si>
  <si>
    <t>GSK210903XGZ376</t>
  </si>
  <si>
    <t>GSK210903DVG854</t>
  </si>
  <si>
    <t>GSK210903QGR625</t>
  </si>
  <si>
    <t>GSK210903TZC235</t>
  </si>
  <si>
    <t>GSK210903JQK137</t>
  </si>
  <si>
    <t>GSK210903ERX093</t>
  </si>
  <si>
    <t>GSK210903VNR890</t>
  </si>
  <si>
    <t>GSK210903FTV927</t>
  </si>
  <si>
    <t>GSK210903WQF712</t>
  </si>
  <si>
    <t>GSK210903VDW823</t>
  </si>
  <si>
    <t>GSK210903BTR321</t>
  </si>
  <si>
    <t>GSK210903IFB476</t>
  </si>
  <si>
    <t>GSK210903MLW902</t>
  </si>
  <si>
    <t>GSK210903OPG641</t>
  </si>
  <si>
    <t>GSK210903MNF798</t>
  </si>
  <si>
    <t>GSK210903WDX148</t>
  </si>
  <si>
    <t>GSK210903EVD306</t>
  </si>
  <si>
    <t>GSK210903RES896</t>
  </si>
  <si>
    <t>GSK210903CNL641</t>
  </si>
  <si>
    <t>GSK210903HLD764</t>
  </si>
  <si>
    <t>GSK210903EWR853</t>
  </si>
  <si>
    <t>GSK210903NBQ538</t>
  </si>
  <si>
    <t>GSK210903OFG475</t>
  </si>
  <si>
    <t>GSK210903VYS478</t>
  </si>
  <si>
    <t>GSK210903GAD689</t>
  </si>
  <si>
    <t>GSK210903KMO216</t>
  </si>
  <si>
    <t>GSK210903NAD782</t>
  </si>
  <si>
    <t>GSK210903RGD284</t>
  </si>
  <si>
    <t>GSK210903KIR941</t>
  </si>
  <si>
    <t>GSK210903RIM680</t>
  </si>
  <si>
    <t>DMD/2109/04/SWQR3406</t>
  </si>
  <si>
    <t>GSK210904CWT581</t>
  </si>
  <si>
    <t>GSK210904AEV762</t>
  </si>
  <si>
    <t>DMD/2109/04/ERSJ5671</t>
  </si>
  <si>
    <t>GSK210904ZBS216</t>
  </si>
  <si>
    <t>GSK210904VYP498</t>
  </si>
  <si>
    <t>GSK210904WLF084</t>
  </si>
  <si>
    <t>GSK210904WPA523</t>
  </si>
  <si>
    <t>GSK210904GFD946</t>
  </si>
  <si>
    <t>GSK210904ZTM845</t>
  </si>
  <si>
    <t>DMD/2109/04/NLOK6290</t>
  </si>
  <si>
    <t>GSK210904LMH105</t>
  </si>
  <si>
    <t>GSK210904WBJ697</t>
  </si>
  <si>
    <t>GSK210904SRO819</t>
  </si>
  <si>
    <t>GSK210904XIY931</t>
  </si>
  <si>
    <t>GSK210904EJA213</t>
  </si>
  <si>
    <t>GSK210904DET534</t>
  </si>
  <si>
    <t>GSK210904NIH378</t>
  </si>
  <si>
    <t>GSK210904WDZ701</t>
  </si>
  <si>
    <t>GSK210904TPL627</t>
  </si>
  <si>
    <t>GSK210904USC856</t>
  </si>
  <si>
    <t>GSK210904KLD257</t>
  </si>
  <si>
    <t>GSK210904TSG260</t>
  </si>
  <si>
    <t>GSK210904KPZ178</t>
  </si>
  <si>
    <t>GSK210904XDA846</t>
  </si>
  <si>
    <t>GSK210904QZF208</t>
  </si>
  <si>
    <t>GSK210904CQY453</t>
  </si>
  <si>
    <t>GSK210904ALI380</t>
  </si>
  <si>
    <t>GSK210904EMY379</t>
  </si>
  <si>
    <t>GSK210904RZS362</t>
  </si>
  <si>
    <t>GSK210904LAH942</t>
  </si>
  <si>
    <t>GSK210904VUS542</t>
  </si>
  <si>
    <t>GSK210904HLY738</t>
  </si>
  <si>
    <t>GSK210904HEX356</t>
  </si>
  <si>
    <t>GSK210904SHV062</t>
  </si>
  <si>
    <t>GSK210904NBY860</t>
  </si>
  <si>
    <t>GSK210904NZR935</t>
  </si>
  <si>
    <t>GSK210904CWI803</t>
  </si>
  <si>
    <t>GSK210904IRZ759</t>
  </si>
  <si>
    <t>GSK210904OCY041</t>
  </si>
  <si>
    <t>GSK210904KWB983</t>
  </si>
  <si>
    <t>GSK210904PTM042</t>
  </si>
  <si>
    <t>GSK210904JGQ639</t>
  </si>
  <si>
    <t>GSK210904QAP739</t>
  </si>
  <si>
    <t>GSK210904ZJV837</t>
  </si>
  <si>
    <t>GSK210904YEZ170</t>
  </si>
  <si>
    <t>GSK210904RHS569</t>
  </si>
  <si>
    <t>GSK210904NTU897</t>
  </si>
  <si>
    <t>GSK210904AYS673</t>
  </si>
  <si>
    <t>GSK210904QVR914</t>
  </si>
  <si>
    <t>GSK210904GWY321</t>
  </si>
  <si>
    <t>GSK210904LTG410</t>
  </si>
  <si>
    <t>GSK210904NBL481</t>
  </si>
  <si>
    <t>GSK210904RFX843</t>
  </si>
  <si>
    <t>GSK210904TVB912</t>
  </si>
  <si>
    <t>GSK210904UMD465</t>
  </si>
  <si>
    <t>GSK210904KUW792</t>
  </si>
  <si>
    <t>GSK210904EVZ378</t>
  </si>
  <si>
    <t>GSK210904ZIJ142</t>
  </si>
  <si>
    <t>GSK210904JDU451</t>
  </si>
  <si>
    <t>GSK210904NPO127</t>
  </si>
  <si>
    <t>GSK210904APX360</t>
  </si>
  <si>
    <t>GSK210904XQU068</t>
  </si>
  <si>
    <t>GSK210904SNY128</t>
  </si>
  <si>
    <t>GSK210904WJB291</t>
  </si>
  <si>
    <t>GSK210904VSL265</t>
  </si>
  <si>
    <t>GSK210904UQZ927</t>
  </si>
  <si>
    <t>GSK210904XYD842</t>
  </si>
  <si>
    <t>GSK210904BWP082</t>
  </si>
  <si>
    <t>GSK210904SRO825</t>
  </si>
  <si>
    <t>GSK210904KNZ342</t>
  </si>
  <si>
    <t>GSK210904BOU541</t>
  </si>
  <si>
    <t>GSK210904KFN385</t>
  </si>
  <si>
    <t>GSK210904NXE853</t>
  </si>
  <si>
    <t>GSK210904OJL093</t>
  </si>
  <si>
    <t>GSK210904UYL476</t>
  </si>
  <si>
    <t>GSK210904XIK420</t>
  </si>
  <si>
    <t>GSK210904OEU015</t>
  </si>
  <si>
    <t>GSK210904PHF904</t>
  </si>
  <si>
    <t>GSK210904LAU463</t>
  </si>
  <si>
    <t>GSK210904TAW492</t>
  </si>
  <si>
    <t>GSK210904NIO176</t>
  </si>
  <si>
    <t>GSK210904GEX571</t>
  </si>
  <si>
    <t>GSK210904FTG570</t>
  </si>
  <si>
    <t>GSK210904KRS317</t>
  </si>
  <si>
    <t>GSK210904GPX325</t>
  </si>
  <si>
    <t>GSK210904NZR158</t>
  </si>
  <si>
    <t>GSK210904EVR376</t>
  </si>
  <si>
    <t>GSK210904LYW037</t>
  </si>
  <si>
    <t>GSK210904KUD821</t>
  </si>
  <si>
    <t>GSK210904LVJ692</t>
  </si>
  <si>
    <t>GSK210904EKN153</t>
  </si>
  <si>
    <t>GSK210904YZI513</t>
  </si>
  <si>
    <t>GSK210904ZUE329</t>
  </si>
  <si>
    <t>GSK210904YOS153</t>
  </si>
  <si>
    <t>GSK210904DRW741</t>
  </si>
  <si>
    <t>GSK210904OSV327</t>
  </si>
  <si>
    <t>GSK210904RUP846</t>
  </si>
  <si>
    <t>GSK210904QGL423</t>
  </si>
  <si>
    <t>GSK210904UWJ356</t>
  </si>
  <si>
    <t>GSK210904KSD895</t>
  </si>
  <si>
    <t>GSK210904CFM864</t>
  </si>
  <si>
    <t>GSK210904AXO704</t>
  </si>
  <si>
    <t>GSK210904ETM680</t>
  </si>
  <si>
    <t>GSK210904DJX823</t>
  </si>
  <si>
    <t>GSK210904SMC317</t>
  </si>
  <si>
    <t>GSK210904FDO897</t>
  </si>
  <si>
    <t>GSK210904AEV427</t>
  </si>
  <si>
    <t>GSK210904NWA370</t>
  </si>
  <si>
    <t>GSK210904ZRF073</t>
  </si>
  <si>
    <t>GSK210904KCQ185</t>
  </si>
  <si>
    <t>GSK210904MRB902</t>
  </si>
  <si>
    <t>GSK210904DWH529</t>
  </si>
  <si>
    <t>GSK210904ZPT240</t>
  </si>
  <si>
    <t>GSK210904HGV732</t>
  </si>
  <si>
    <t>GSK210904BTH206</t>
  </si>
  <si>
    <t>GSK210904XIL409</t>
  </si>
  <si>
    <t>GSK210904TUN803</t>
  </si>
  <si>
    <t>GSK210904BGM961</t>
  </si>
  <si>
    <t>GSK210904HPM146</t>
  </si>
  <si>
    <t>GSK210904RAO082</t>
  </si>
  <si>
    <t>GSK210904ATJ136</t>
  </si>
  <si>
    <t>GSK210904DXT482</t>
  </si>
  <si>
    <t>GSK210904FCZ031</t>
  </si>
  <si>
    <t>GSK210904NHQ654</t>
  </si>
  <si>
    <t>GSK210904RYW630</t>
  </si>
  <si>
    <t>GSK210904QSJ382</t>
  </si>
  <si>
    <t>GSK210904IXD072</t>
  </si>
  <si>
    <t>GSK210904SAY317</t>
  </si>
  <si>
    <t>GSK210904AHG758</t>
  </si>
  <si>
    <t>GSK210904ZOP306</t>
  </si>
  <si>
    <t>GSK210904SDH641</t>
  </si>
  <si>
    <t>GSK210904UEN361</t>
  </si>
  <si>
    <t>GSK210904XPR071</t>
  </si>
  <si>
    <t>GSK210904EYK561</t>
  </si>
  <si>
    <t>GSK210904JHV051</t>
  </si>
  <si>
    <t>GSK210904SOF031</t>
  </si>
  <si>
    <t>GSK210904RYD635</t>
  </si>
  <si>
    <t>GSK210904VAW629</t>
  </si>
  <si>
    <t>GSK210904HYS864</t>
  </si>
  <si>
    <t>GSK210904NTK416</t>
  </si>
  <si>
    <t>GSK210904ZDG095</t>
  </si>
  <si>
    <t>GSK210904OBS952</t>
  </si>
  <si>
    <t>GSK210904GHB450</t>
  </si>
  <si>
    <t>GSK210904JWD829</t>
  </si>
  <si>
    <t>GSK210904PHL145</t>
  </si>
  <si>
    <t>GSK210904PIQ948</t>
  </si>
  <si>
    <t>GSK210904QBI841</t>
  </si>
  <si>
    <t>GSK210904MTF973</t>
  </si>
  <si>
    <t>GSK210904OLF158</t>
  </si>
  <si>
    <t>GSK210904YQR263</t>
  </si>
  <si>
    <t>GSK210904LHR320</t>
  </si>
  <si>
    <t>GSK210904DCS845</t>
  </si>
  <si>
    <t>GSK210904TKS687</t>
  </si>
  <si>
    <t>GSK210904UCB025</t>
  </si>
  <si>
    <t>GSK210904HSD350</t>
  </si>
  <si>
    <t>GSK210904TCU045</t>
  </si>
  <si>
    <t>GSK210904YGQ174</t>
  </si>
  <si>
    <t>GSK210904NZS601</t>
  </si>
  <si>
    <t>GSK210904SYJ194</t>
  </si>
  <si>
    <t>GSK210904VFD751</t>
  </si>
  <si>
    <t>GSK210904JDW624</t>
  </si>
  <si>
    <t>GSK210904VAH483</t>
  </si>
  <si>
    <t>GSK210904ZDU901</t>
  </si>
  <si>
    <t>GSK210904FDG712</t>
  </si>
  <si>
    <t>GSK210904VBO486</t>
  </si>
  <si>
    <t>GSK210904JIS278</t>
  </si>
  <si>
    <t>GSK210904PUX613</t>
  </si>
  <si>
    <t>GSK210904QEV256</t>
  </si>
  <si>
    <t>GSK210904OWA526</t>
  </si>
  <si>
    <t>GSK210904WLV819</t>
  </si>
  <si>
    <t>GSK210904ZBF489</t>
  </si>
  <si>
    <t>GSK210904BIS641</t>
  </si>
  <si>
    <t>GSK210904ASO958</t>
  </si>
  <si>
    <t>GSK210904EMP134</t>
  </si>
  <si>
    <t>GSK210904QEA035</t>
  </si>
  <si>
    <t>GSK210904BFX314</t>
  </si>
  <si>
    <t>GSK210904WOA407</t>
  </si>
  <si>
    <t>GSK210904AFL694</t>
  </si>
  <si>
    <t>GSK210904TVS491</t>
  </si>
  <si>
    <t>GSK210904KXC456</t>
  </si>
  <si>
    <t>GSK210904HFK953</t>
  </si>
  <si>
    <t>GSK210904VLX795</t>
  </si>
  <si>
    <t>GSK210904HXW942</t>
  </si>
  <si>
    <t>GSK210904OFA123</t>
  </si>
  <si>
    <t>GSK210904LWQ846</t>
  </si>
  <si>
    <t>GSK210904DZY187</t>
  </si>
  <si>
    <t>GSK210904RFK761</t>
  </si>
  <si>
    <t>GSK210904CJV163</t>
  </si>
  <si>
    <t>GSK210904XUI346</t>
  </si>
  <si>
    <t>GSK210904CPR603</t>
  </si>
  <si>
    <t>GSK210904XWA976</t>
  </si>
  <si>
    <t>GSK210904DBZ285</t>
  </si>
  <si>
    <t>GSK210904QRW409</t>
  </si>
  <si>
    <t>GSK210904YEK384</t>
  </si>
  <si>
    <t>GSK210904MLW276</t>
  </si>
  <si>
    <t>GSK210904PVI462</t>
  </si>
  <si>
    <t>GSK210904WVA386</t>
  </si>
  <si>
    <t>GSK210904JTZ169</t>
  </si>
  <si>
    <t>GSK210904PSG189</t>
  </si>
  <si>
    <t>GSK210904VGU504</t>
  </si>
  <si>
    <t>GSK210904BUE134</t>
  </si>
  <si>
    <t>GSK210904WUV530</t>
  </si>
  <si>
    <t>GSK210904VUT492</t>
  </si>
  <si>
    <t>GSK210904NZC645</t>
  </si>
  <si>
    <t>GSK210904DLV048</t>
  </si>
  <si>
    <t>GSK210904WYT734</t>
  </si>
  <si>
    <t>GSK210904ZQJ654</t>
  </si>
  <si>
    <t>GSK210904OPE026</t>
  </si>
  <si>
    <t>GSK210904GXM718</t>
  </si>
  <si>
    <t>GSK210904JGN160</t>
  </si>
  <si>
    <t>GSK210904DKA254</t>
  </si>
  <si>
    <t>GSK210904HFM846</t>
  </si>
  <si>
    <t>GSK210904TUF205</t>
  </si>
  <si>
    <t>GSK210904YCR851</t>
  </si>
  <si>
    <t>GSK210904INH934</t>
  </si>
  <si>
    <t>GSK210904DGQ804</t>
  </si>
  <si>
    <t>GSK210904PDL427</t>
  </si>
  <si>
    <t>GSK210904KUR069</t>
  </si>
  <si>
    <t>GSK210904QZG085</t>
  </si>
  <si>
    <t>GSK210904ETZ069</t>
  </si>
  <si>
    <t>GSK210904LID047</t>
  </si>
  <si>
    <t>GSK210904CHA684</t>
  </si>
  <si>
    <t>GSK210904JNE085</t>
  </si>
  <si>
    <t>GSK210904CUF027</t>
  </si>
  <si>
    <t>GSK210904EYL847</t>
  </si>
  <si>
    <t>GSK210904SZG130</t>
  </si>
  <si>
    <t>GSK210904REK279</t>
  </si>
  <si>
    <t>GSK210904QWR674</t>
  </si>
  <si>
    <t>GSK210904IHE716</t>
  </si>
  <si>
    <t>GSK210904QUY123</t>
  </si>
  <si>
    <t>GSK210904FSU046</t>
  </si>
  <si>
    <t>GSK210904EKJ472</t>
  </si>
  <si>
    <t>GSK210904DJF348</t>
  </si>
  <si>
    <t>GSK210904PMC958</t>
  </si>
  <si>
    <t>GSK210904NDI541</t>
  </si>
  <si>
    <t>GSK210904OQV407</t>
  </si>
  <si>
    <t>11/9/2021 AHMAD YAHYA</t>
  </si>
  <si>
    <t>7/9/2021 M NOOR</t>
  </si>
  <si>
    <t>DMD/2109/04/EDSV9453</t>
  </si>
  <si>
    <t>GSK210904PBM963</t>
  </si>
  <si>
    <t>GSK210904KPO860</t>
  </si>
  <si>
    <t>DMD/2109/01/ZPCF7126</t>
  </si>
  <si>
    <t>GSK210901QYV201</t>
  </si>
  <si>
    <t>GSK210901IRC906</t>
  </si>
  <si>
    <t>GSK210901QNR894</t>
  </si>
  <si>
    <t>GSK210901GIE691</t>
  </si>
  <si>
    <t>GSK210901EDZ491</t>
  </si>
  <si>
    <t>GSK210901LVU850</t>
  </si>
  <si>
    <t>GSK210901RHT210</t>
  </si>
  <si>
    <t>GSK210901SQE861</t>
  </si>
  <si>
    <t>GSK210901MHT196</t>
  </si>
  <si>
    <t>GSK210903ICR980</t>
  </si>
  <si>
    <t>GSK210903PFJ465</t>
  </si>
  <si>
    <t>GSK210903IQH018</t>
  </si>
  <si>
    <t>GSK210904XMW398</t>
  </si>
  <si>
    <t>GSK210904ILD734</t>
  </si>
  <si>
    <t>GSK210904DCZ749</t>
  </si>
  <si>
    <t>GSK210904HXE931</t>
  </si>
  <si>
    <t>GSK210904ARV073</t>
  </si>
  <si>
    <t>GSK210904BDT457</t>
  </si>
  <si>
    <t>GSK210904VBS750</t>
  </si>
  <si>
    <t>10/9/2021 M NOOR</t>
  </si>
  <si>
    <t>DMD/2109/04/GXFP6832</t>
  </si>
  <si>
    <t>GSK210904BGA482</t>
  </si>
  <si>
    <t>GSK210904RWC514</t>
  </si>
  <si>
    <t>GSK210904JXY361</t>
  </si>
  <si>
    <t>GSK210904YCH197</t>
  </si>
  <si>
    <t>GSK210904PNH947</t>
  </si>
  <si>
    <t>GSK210904POW354</t>
  </si>
  <si>
    <t>9/11/2021 AHMAD YAHYA</t>
  </si>
  <si>
    <t>DMD/2109/03/CUGB8976</t>
  </si>
  <si>
    <t>GSK210903WNO831</t>
  </si>
  <si>
    <t>DMD/2109/01/GLWT2857</t>
  </si>
  <si>
    <t>GSK210901LYP793</t>
  </si>
  <si>
    <t>DMD/2109/09/OQRI8197</t>
  </si>
  <si>
    <t>GSK210901LXF872</t>
  </si>
  <si>
    <t>29/08/2021 M NOOR</t>
  </si>
  <si>
    <t xml:space="preserve"> 025/PCI/PI/IX/21</t>
  </si>
  <si>
    <t>PENGIRIMAN BARANG TUJUAN BANJARMASIN</t>
  </si>
  <si>
    <t>BKI032210037762</t>
  </si>
  <si>
    <t>BKI032210037770</t>
  </si>
  <si>
    <t>BKI032210037788</t>
  </si>
  <si>
    <t>BKI032210037796</t>
  </si>
  <si>
    <t>BKI032210037804</t>
  </si>
  <si>
    <t>BKI032210037986</t>
  </si>
  <si>
    <t>BKI032210037812</t>
  </si>
  <si>
    <t>BKI032210037820</t>
  </si>
  <si>
    <t>BKI032210037838</t>
  </si>
  <si>
    <t>BKI032210037994</t>
  </si>
  <si>
    <t>BKI032210037853</t>
  </si>
  <si>
    <t>BKI032210037861</t>
  </si>
  <si>
    <t>BKI032210037879</t>
  </si>
  <si>
    <t>BKI032210037887</t>
  </si>
  <si>
    <t>BKI032210037895</t>
  </si>
  <si>
    <t>BKI032210037911</t>
  </si>
  <si>
    <t>BKI032210037929</t>
  </si>
  <si>
    <t>BKI032210037937</t>
  </si>
  <si>
    <t>BKI032210037945</t>
  </si>
  <si>
    <t>BKI032210037952</t>
  </si>
  <si>
    <t xml:space="preserve"> 26 September 21</t>
  </si>
  <si>
    <t>BANJARMASIN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</si>
  <si>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Seratus Tiga Puluh Empat Juta Sembilan Ratus Delapan Puluh Tiga Ribu Delapan Ratus Dua Puluh Tujuh Rupiah.</t>
    </r>
  </si>
  <si>
    <t>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</si>
</sst>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2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9"/>
      <name val="Calibri"/>
      <scheme val="minor"/>
    </font>
    <font>
      <b/>
      <sz val="1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2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0" fontId="9" fillId="4" borderId="1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0" fontId="18" fillId="0" borderId="1" xfId="0" applyFont="1" applyFill="1" applyBorder="1" applyAlignment="1">
      <alignment vertical="center"/>
    </xf>
    <xf numFmtId="0" fontId="18" fillId="0" borderId="1" xfId="0" applyFont="1" applyFill="1" applyBorder="1" applyAlignment="1">
      <alignment horizontal="center" vertical="center" wrapText="1"/>
    </xf>
    <xf numFmtId="166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166" fontId="18" fillId="0" borderId="1" xfId="0" applyNumberFormat="1" applyFont="1" applyFill="1" applyBorder="1" applyAlignment="1">
      <alignment vertical="center" wrapText="1"/>
    </xf>
    <xf numFmtId="0" fontId="18" fillId="0" borderId="1" xfId="0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352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6</xdr:col>
      <xdr:colOff>180975</xdr:colOff>
      <xdr:row>54</xdr:row>
      <xdr:rowOff>182279</xdr:rowOff>
    </xdr:from>
    <xdr:to>
      <xdr:col>10</xdr:col>
      <xdr:colOff>161925</xdr:colOff>
      <xdr:row>61</xdr:row>
      <xdr:rowOff>28574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3525" y="19641854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7" name="Table22457891011238" displayName="Table22457891011238" ref="C2:N3" totalsRowShown="0" headerRowDxfId="350" dataDxfId="348" headerRowBorderDxfId="349">
  <tableColumns count="12">
    <tableColumn id="1" name="NOMOR" dataDxfId="347" dataCellStyle="Normal"/>
    <tableColumn id="3" name="TUJUAN" dataDxfId="346" dataCellStyle="Normal"/>
    <tableColumn id="16" name="Pick Up" dataDxfId="345"/>
    <tableColumn id="14" name="KAPAL" dataDxfId="344"/>
    <tableColumn id="15" name="ETD Kapal" dataDxfId="343"/>
    <tableColumn id="10" name="KETERANGAN" dataDxfId="342" dataCellStyle="Normal"/>
    <tableColumn id="5" name="P" dataDxfId="341" dataCellStyle="Normal"/>
    <tableColumn id="6" name="L" dataDxfId="340" dataCellStyle="Normal"/>
    <tableColumn id="7" name="T" dataDxfId="339" dataCellStyle="Normal"/>
    <tableColumn id="4" name="ACT KG" dataDxfId="338" dataCellStyle="Normal"/>
    <tableColumn id="8" name="KG VOLUME" dataDxfId="337" dataCellStyle="Normal"/>
    <tableColumn id="19" name="PEMBULATAN" dataDxfId="336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36" name="Table22457891011234567837" displayName="Table22457891011234567837" ref="C2:N40" totalsRowShown="0" headerRowDxfId="186" dataDxfId="184" headerRowBorderDxfId="185">
  <tableColumns count="12">
    <tableColumn id="1" name="NOMOR" dataDxfId="183" dataCellStyle="Normal"/>
    <tableColumn id="3" name="TUJUAN" dataDxfId="182" dataCellStyle="Normal"/>
    <tableColumn id="16" name="Pick Up" dataDxfId="181"/>
    <tableColumn id="14" name="KAPAL" dataDxfId="180"/>
    <tableColumn id="15" name="ETD Kapal" dataDxfId="179"/>
    <tableColumn id="10" name="KETERANGAN" dataDxfId="178" dataCellStyle="Normal"/>
    <tableColumn id="5" name="P" dataDxfId="177" dataCellStyle="Normal"/>
    <tableColumn id="6" name="L" dataDxfId="176" dataCellStyle="Normal"/>
    <tableColumn id="7" name="T" dataDxfId="175" dataCellStyle="Normal"/>
    <tableColumn id="4" name="ACT KG" dataDxfId="174" dataCellStyle="Normal"/>
    <tableColumn id="8" name="KG VOLUME" dataDxfId="173" dataCellStyle="Normal"/>
    <tableColumn id="19" name="PEMBULATAN" dataDxfId="172"/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7" name="Table224578910112345678" displayName="Table224578910112345678" ref="C2:N30" totalsRowShown="0" headerRowDxfId="168" dataDxfId="166" headerRowBorderDxfId="167">
  <tableColumns count="12">
    <tableColumn id="1" name="NOMOR" dataDxfId="165" dataCellStyle="Normal"/>
    <tableColumn id="3" name="TUJUAN" dataDxfId="164" dataCellStyle="Normal"/>
    <tableColumn id="16" name="Pick Up" dataDxfId="163"/>
    <tableColumn id="14" name="KAPAL" dataDxfId="162"/>
    <tableColumn id="15" name="ETD Kapal" dataDxfId="161"/>
    <tableColumn id="10" name="KETERANGAN" dataDxfId="160" dataCellStyle="Normal"/>
    <tableColumn id="5" name="P" dataDxfId="159" dataCellStyle="Normal"/>
    <tableColumn id="6" name="L" dataDxfId="158" dataCellStyle="Normal"/>
    <tableColumn id="7" name="T" dataDxfId="157" dataCellStyle="Normal"/>
    <tableColumn id="4" name="ACT KG" dataDxfId="156" dataCellStyle="Normal"/>
    <tableColumn id="8" name="KG VOLUME" dataDxfId="155" dataCellStyle="Normal"/>
    <tableColumn id="19" name="PEMBULATAN" dataDxfId="154"/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38" name="Table22457891011234567839" displayName="Table22457891011234567839" ref="C2:N3" totalsRowShown="0" headerRowDxfId="152" dataDxfId="150" headerRowBorderDxfId="151">
  <tableColumns count="12">
    <tableColumn id="1" name="NOMOR" dataDxfId="149" dataCellStyle="Normal"/>
    <tableColumn id="3" name="TUJUAN" dataDxfId="148" dataCellStyle="Normal"/>
    <tableColumn id="16" name="Pick Up" dataDxfId="147"/>
    <tableColumn id="14" name="KAPAL" dataDxfId="146"/>
    <tableColumn id="15" name="ETD Kapal" dataDxfId="145"/>
    <tableColumn id="10" name="KETERANGAN" dataDxfId="144" dataCellStyle="Normal"/>
    <tableColumn id="5" name="P" dataDxfId="143" dataCellStyle="Normal"/>
    <tableColumn id="6" name="L" dataDxfId="142" dataCellStyle="Normal"/>
    <tableColumn id="7" name="T" dataDxfId="141" dataCellStyle="Normal"/>
    <tableColumn id="4" name="ACT KG" dataDxfId="140" dataCellStyle="Normal"/>
    <tableColumn id="8" name="KG VOLUME" dataDxfId="139" dataCellStyle="Normal"/>
    <tableColumn id="19" name="PEMBULATAN" dataDxfId="138"/>
  </tableColumns>
  <tableStyleInfo name="Table Style 1" showFirstColumn="0" showLastColumn="0" showRowStripes="1" showColumnStripes="0"/>
</table>
</file>

<file path=xl/tables/table13.xml><?xml version="1.0" encoding="utf-8"?>
<table xmlns="http://schemas.openxmlformats.org/spreadsheetml/2006/main" id="39" name="Table22457891011234567840" displayName="Table22457891011234567840" ref="C2:N9" totalsRowShown="0" headerRowDxfId="134" dataDxfId="132" headerRowBorderDxfId="133">
  <tableColumns count="12">
    <tableColumn id="1" name="NOMOR" dataDxfId="131" dataCellStyle="Normal"/>
    <tableColumn id="3" name="TUJUAN" dataDxfId="130" dataCellStyle="Normal"/>
    <tableColumn id="16" name="Pick Up" dataDxfId="129"/>
    <tableColumn id="14" name="KAPAL" dataDxfId="128"/>
    <tableColumn id="15" name="ETD Kapal" dataDxfId="127"/>
    <tableColumn id="10" name="KETERANGAN" dataDxfId="126" dataCellStyle="Normal"/>
    <tableColumn id="5" name="P" dataDxfId="125" dataCellStyle="Normal"/>
    <tableColumn id="6" name="L" dataDxfId="124" dataCellStyle="Normal"/>
    <tableColumn id="7" name="T" dataDxfId="123" dataCellStyle="Normal"/>
    <tableColumn id="4" name="ACT KG" dataDxfId="122" dataCellStyle="Normal"/>
    <tableColumn id="8" name="KG VOLUME" dataDxfId="121" dataCellStyle="Normal"/>
    <tableColumn id="19" name="PEMBULATAN" dataDxfId="120"/>
  </tableColumns>
  <tableStyleInfo name="Table Style 1" showFirstColumn="0" showLastColumn="0" showRowStripes="1" showColumnStripes="0"/>
</table>
</file>

<file path=xl/tables/table14.xml><?xml version="1.0" encoding="utf-8"?>
<table xmlns="http://schemas.openxmlformats.org/spreadsheetml/2006/main" id="8" name="Table2245789101123456789" displayName="Table2245789101123456789" ref="C2:N194" totalsRowShown="0" headerRowDxfId="117" dataDxfId="115" headerRowBorderDxfId="116">
  <tableColumns count="12">
    <tableColumn id="1" name="NOMOR" dataDxfId="114" dataCellStyle="Normal"/>
    <tableColumn id="3" name="TUJUAN" dataDxfId="113" dataCellStyle="Normal"/>
    <tableColumn id="16" name="Pick Up" dataDxfId="112"/>
    <tableColumn id="14" name="KAPAL" dataDxfId="111"/>
    <tableColumn id="15" name="ETD Kapal" dataDxfId="110"/>
    <tableColumn id="10" name="KETERANGAN" dataDxfId="109" dataCellStyle="Normal"/>
    <tableColumn id="5" name="P" dataDxfId="108" dataCellStyle="Normal"/>
    <tableColumn id="6" name="L" dataDxfId="107" dataCellStyle="Normal"/>
    <tableColumn id="7" name="T" dataDxfId="106" dataCellStyle="Normal"/>
    <tableColumn id="4" name="ACT KG" dataDxfId="105" dataCellStyle="Normal"/>
    <tableColumn id="8" name="KG VOLUME" dataDxfId="104" dataCellStyle="Normal"/>
    <tableColumn id="19" name="PEMBULATAN" dataDxfId="103"/>
  </tableColumns>
  <tableStyleInfo name="Table Style 1" showFirstColumn="0" showLastColumn="0" showRowStripes="1" showColumnStripes="0"/>
</table>
</file>

<file path=xl/tables/table15.xml><?xml version="1.0" encoding="utf-8"?>
<table xmlns="http://schemas.openxmlformats.org/spreadsheetml/2006/main" id="40" name="Table224578910112345678941" displayName="Table224578910112345678941" ref="C2:N253" totalsRowShown="0" headerRowDxfId="99" dataDxfId="97" headerRowBorderDxfId="98">
  <tableColumns count="12">
    <tableColumn id="1" name="NOMOR" dataDxfId="96" dataCellStyle="Normal"/>
    <tableColumn id="3" name="TUJUAN" dataDxfId="95" dataCellStyle="Normal"/>
    <tableColumn id="16" name="Pick Up" dataDxfId="94"/>
    <tableColumn id="14" name="KAPAL" dataDxfId="93"/>
    <tableColumn id="15" name="ETD Kapal" dataDxfId="92"/>
    <tableColumn id="10" name="KETERANGAN" dataDxfId="91" dataCellStyle="Normal"/>
    <tableColumn id="5" name="P" dataDxfId="90" dataCellStyle="Normal"/>
    <tableColumn id="6" name="L" dataDxfId="89" dataCellStyle="Normal"/>
    <tableColumn id="7" name="T" dataDxfId="88" dataCellStyle="Normal"/>
    <tableColumn id="4" name="ACT KG" dataDxfId="87" dataCellStyle="Normal"/>
    <tableColumn id="8" name="KG VOLUME" dataDxfId="86" dataCellStyle="Normal"/>
    <tableColumn id="19" name="PEMBULATAN" dataDxfId="85"/>
  </tableColumns>
  <tableStyleInfo name="Table Style 1" showFirstColumn="0" showLastColumn="0" showRowStripes="1" showColumnStripes="0"/>
</table>
</file>

<file path=xl/tables/table16.xml><?xml version="1.0" encoding="utf-8"?>
<table xmlns="http://schemas.openxmlformats.org/spreadsheetml/2006/main" id="9" name="Table224578910112345678910" displayName="Table224578910112345678910" ref="C2:N213" totalsRowShown="0" headerRowDxfId="81" dataDxfId="79" headerRowBorderDxfId="80">
  <tableColumns count="12">
    <tableColumn id="1" name="NOMOR" dataDxfId="78" dataCellStyle="Normal"/>
    <tableColumn id="3" name="TUJUAN" dataDxfId="77" dataCellStyle="Normal"/>
    <tableColumn id="16" name="Pick Up" dataDxfId="76"/>
    <tableColumn id="14" name="KAPAL" dataDxfId="75"/>
    <tableColumn id="15" name="ETD Kapal" dataDxfId="74"/>
    <tableColumn id="10" name="KETERANGAN" dataDxfId="73" dataCellStyle="Normal"/>
    <tableColumn id="5" name="P" dataDxfId="72" dataCellStyle="Normal"/>
    <tableColumn id="6" name="L" dataDxfId="71" dataCellStyle="Normal"/>
    <tableColumn id="7" name="T" dataDxfId="70" dataCellStyle="Normal"/>
    <tableColumn id="4" name="ACT KG" dataDxfId="69" dataCellStyle="Normal"/>
    <tableColumn id="8" name="KG VOLUME" dataDxfId="68" dataCellStyle="Normal"/>
    <tableColumn id="19" name="PEMBULATAN" dataDxfId="67"/>
  </tableColumns>
  <tableStyleInfo name="Table Style 1" showFirstColumn="0" showLastColumn="0" showRowStripes="1" showColumnStripes="0"/>
</table>
</file>

<file path=xl/tables/table17.xml><?xml version="1.0" encoding="utf-8"?>
<table xmlns="http://schemas.openxmlformats.org/spreadsheetml/2006/main" id="41" name="Table22457891011234567891042" displayName="Table22457891011234567891042" ref="C2:N242" totalsRowShown="0" headerRowDxfId="64" dataDxfId="62" headerRowBorderDxfId="63">
  <tableColumns count="12">
    <tableColumn id="1" name="NOMOR" dataDxfId="61" dataCellStyle="Normal"/>
    <tableColumn id="3" name="TUJUAN" dataDxfId="60" dataCellStyle="Normal"/>
    <tableColumn id="16" name="Pick Up" dataDxfId="59"/>
    <tableColumn id="14" name="KAPAL" dataDxfId="58"/>
    <tableColumn id="15" name="ETD Kapal" dataDxfId="57"/>
    <tableColumn id="10" name="KETERANGAN" dataDxfId="56" dataCellStyle="Normal"/>
    <tableColumn id="5" name="P" dataDxfId="55" dataCellStyle="Normal"/>
    <tableColumn id="6" name="L" dataDxfId="54" dataCellStyle="Normal"/>
    <tableColumn id="7" name="T" dataDxfId="53" dataCellStyle="Normal"/>
    <tableColumn id="4" name="ACT KG" dataDxfId="52" dataCellStyle="Normal"/>
    <tableColumn id="8" name="KG VOLUME" dataDxfId="51" dataCellStyle="Normal"/>
    <tableColumn id="19" name="PEMBULATAN" dataDxfId="50"/>
  </tableColumns>
  <tableStyleInfo name="Table Style 1" showFirstColumn="0" showLastColumn="0" showRowStripes="1" showColumnStripes="0"/>
</table>
</file>

<file path=xl/tables/table18.xml><?xml version="1.0" encoding="utf-8"?>
<table xmlns="http://schemas.openxmlformats.org/spreadsheetml/2006/main" id="10" name="Table22457891011234567891011" displayName="Table22457891011234567891011" ref="C2:N4" totalsRowShown="0" headerRowDxfId="47" dataDxfId="45" headerRowBorderDxfId="46">
  <tableColumns count="12">
    <tableColumn id="1" name="NOMOR" dataDxfId="44" dataCellStyle="Normal"/>
    <tableColumn id="3" name="TUJUAN" dataDxfId="43" dataCellStyle="Normal"/>
    <tableColumn id="16" name="Pick Up" dataDxfId="42"/>
    <tableColumn id="14" name="KAPAL" dataDxfId="41"/>
    <tableColumn id="15" name="ETD Kapal" dataDxfId="40"/>
    <tableColumn id="10" name="KETERANGAN" dataDxfId="39" dataCellStyle="Normal"/>
    <tableColumn id="5" name="P" dataDxfId="38" dataCellStyle="Normal"/>
    <tableColumn id="6" name="L" dataDxfId="37" dataCellStyle="Normal"/>
    <tableColumn id="7" name="T" dataDxfId="36" dataCellStyle="Normal"/>
    <tableColumn id="4" name="ACT KG" dataDxfId="35" dataCellStyle="Normal"/>
    <tableColumn id="8" name="KG VOLUME" dataDxfId="34" dataCellStyle="Normal"/>
    <tableColumn id="19" name="PEMBULATAN" dataDxfId="33"/>
  </tableColumns>
  <tableStyleInfo name="Table Style 1" showFirstColumn="0" showLastColumn="0" showRowStripes="1" showColumnStripes="0"/>
</table>
</file>

<file path=xl/tables/table19.xml><?xml version="1.0" encoding="utf-8"?>
<table xmlns="http://schemas.openxmlformats.org/spreadsheetml/2006/main" id="12" name="Table224578910112345678910111213" displayName="Table224578910112345678910111213" ref="C2:N4" totalsRowShown="0" headerRowDxfId="30" dataDxfId="28" headerRowBorderDxfId="29">
  <tableColumns count="12">
    <tableColumn id="1" name="NOMOR" dataDxfId="27" dataCellStyle="Normal"/>
    <tableColumn id="3" name="TUJUAN" dataDxfId="26" dataCellStyle="Normal"/>
    <tableColumn id="16" name="Pick Up" dataDxfId="25"/>
    <tableColumn id="14" name="KAPAL" dataDxfId="24"/>
    <tableColumn id="15" name="ETD Kapal" dataDxfId="23"/>
    <tableColumn id="10" name="KETERANGAN" dataDxfId="22" dataCellStyle="Normal"/>
    <tableColumn id="5" name="P" dataDxfId="21" dataCellStyle="Normal"/>
    <tableColumn id="6" name="L" dataDxfId="20" dataCellStyle="Normal"/>
    <tableColumn id="7" name="T" dataDxfId="19" dataCellStyle="Normal"/>
    <tableColumn id="4" name="ACT KG" dataDxfId="18" dataCellStyle="Normal"/>
    <tableColumn id="8" name="KG VOLUME" dataDxfId="17" dataCellStyle="Normal"/>
    <tableColumn id="19" name="PEMBULATAN" dataDxfId="16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1" name="Table224578910112" displayName="Table224578910112" ref="C2:N167" totalsRowShown="0" headerRowDxfId="332" dataDxfId="330" headerRowBorderDxfId="331">
  <tableColumns count="12">
    <tableColumn id="1" name="NOMOR" dataDxfId="329" dataCellStyle="Normal"/>
    <tableColumn id="3" name="TUJUAN" dataDxfId="328" dataCellStyle="Normal"/>
    <tableColumn id="16" name="Pick Up" dataDxfId="327"/>
    <tableColumn id="14" name="KAPAL" dataDxfId="326"/>
    <tableColumn id="15" name="ETD Kapal" dataDxfId="325"/>
    <tableColumn id="10" name="KETERANGAN" dataDxfId="324" dataCellStyle="Normal"/>
    <tableColumn id="5" name="P" dataDxfId="323" dataCellStyle="Normal"/>
    <tableColumn id="6" name="L" dataDxfId="322" dataCellStyle="Normal"/>
    <tableColumn id="7" name="T" dataDxfId="321" dataCellStyle="Normal"/>
    <tableColumn id="4" name="ACT KG" dataDxfId="320" dataCellStyle="Normal"/>
    <tableColumn id="8" name="KG VOLUME" dataDxfId="319" dataCellStyle="Normal"/>
    <tableColumn id="19" name="PEMBULATAN" dataDxfId="318"/>
  </tableColumns>
  <tableStyleInfo name="Table Style 1" showFirstColumn="0" showLastColumn="0" showRowStripes="1" showColumnStripes="0"/>
</table>
</file>

<file path=xl/tables/table20.xml><?xml version="1.0" encoding="utf-8"?>
<table xmlns="http://schemas.openxmlformats.org/spreadsheetml/2006/main" id="13" name="Table22457891011234567891011121314" displayName="Table22457891011234567891011121314" ref="C2:N3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5" name="Table2245789101126" displayName="Table2245789101126" ref="C2:N256" totalsRowShown="0" headerRowDxfId="310" dataDxfId="308" headerRowBorderDxfId="309">
  <tableColumns count="12">
    <tableColumn id="1" name="NOMOR" dataDxfId="307" dataCellStyle="Normal"/>
    <tableColumn id="3" name="TUJUAN" dataDxfId="306" dataCellStyle="Normal"/>
    <tableColumn id="16" name="Pick Up" dataDxfId="305"/>
    <tableColumn id="14" name="KAPAL" dataDxfId="304"/>
    <tableColumn id="15" name="ETD Kapal" dataDxfId="303"/>
    <tableColumn id="10" name="KETERANGAN" dataDxfId="302" dataCellStyle="Normal"/>
    <tableColumn id="5" name="P" dataDxfId="301" dataCellStyle="Normal"/>
    <tableColumn id="6" name="L" dataDxfId="300" dataCellStyle="Normal"/>
    <tableColumn id="7" name="T" dataDxfId="299" dataCellStyle="Normal"/>
    <tableColumn id="4" name="ACT KG" dataDxfId="298" dataCellStyle="Normal"/>
    <tableColumn id="8" name="KG VOLUME" dataDxfId="297" dataCellStyle="Normal"/>
    <tableColumn id="19" name="PEMBULATAN" dataDxfId="296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2" name="Table2245789101123" displayName="Table2245789101123" ref="C2:N6" totalsRowShown="0" headerRowDxfId="292" dataDxfId="290" headerRowBorderDxfId="291">
  <tableColumns count="12">
    <tableColumn id="1" name="NOMOR" dataDxfId="289" dataCellStyle="Normal"/>
    <tableColumn id="3" name="TUJUAN" dataDxfId="288" dataCellStyle="Normal"/>
    <tableColumn id="16" name="Pick Up" dataDxfId="287"/>
    <tableColumn id="14" name="KAPAL" dataDxfId="286"/>
    <tableColumn id="15" name="ETD Kapal" dataDxfId="285"/>
    <tableColumn id="10" name="KETERANGAN" dataDxfId="284" dataCellStyle="Normal"/>
    <tableColumn id="5" name="P" dataDxfId="283" dataCellStyle="Normal"/>
    <tableColumn id="6" name="L" dataDxfId="282" dataCellStyle="Normal"/>
    <tableColumn id="7" name="T" dataDxfId="281" dataCellStyle="Normal"/>
    <tableColumn id="4" name="ACT KG" dataDxfId="280" dataCellStyle="Normal"/>
    <tableColumn id="8" name="KG VOLUME" dataDxfId="279" dataCellStyle="Normal"/>
    <tableColumn id="19" name="PEMBULATAN" dataDxfId="278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3" name="Table22457891011234" displayName="Table22457891011234" ref="C2:N54" totalsRowShown="0" headerRowDxfId="274" dataDxfId="272" headerRowBorderDxfId="273">
  <tableColumns count="12">
    <tableColumn id="1" name="NOMOR" dataDxfId="271" dataCellStyle="Normal"/>
    <tableColumn id="3" name="TUJUAN" dataDxfId="270" dataCellStyle="Normal"/>
    <tableColumn id="16" name="Pick Up" dataDxfId="269"/>
    <tableColumn id="14" name="KAPAL" dataDxfId="268"/>
    <tableColumn id="15" name="ETD Kapal" dataDxfId="267"/>
    <tableColumn id="10" name="KETERANGAN" dataDxfId="266" dataCellStyle="Normal"/>
    <tableColumn id="5" name="P" dataDxfId="265" dataCellStyle="Normal"/>
    <tableColumn id="6" name="L" dataDxfId="264" dataCellStyle="Normal"/>
    <tableColumn id="7" name="T" dataDxfId="263" dataCellStyle="Normal"/>
    <tableColumn id="4" name="ACT KG" dataDxfId="262" dataCellStyle="Normal"/>
    <tableColumn id="8" name="KG VOLUME" dataDxfId="261" dataCellStyle="Normal"/>
    <tableColumn id="19" name="PEMBULATAN" dataDxfId="260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4" name="Table224578910112345" displayName="Table224578910112345" ref="C2:N24" totalsRowShown="0" headerRowDxfId="256" dataDxfId="254" headerRowBorderDxfId="255">
  <tableColumns count="12">
    <tableColumn id="1" name="NOMOR" dataDxfId="253" dataCellStyle="Normal"/>
    <tableColumn id="3" name="TUJUAN" dataDxfId="252" dataCellStyle="Normal"/>
    <tableColumn id="16" name="Pick Up" dataDxfId="251"/>
    <tableColumn id="14" name="KAPAL" dataDxfId="250"/>
    <tableColumn id="15" name="ETD Kapal" dataDxfId="249"/>
    <tableColumn id="10" name="KETERANGAN" dataDxfId="248" dataCellStyle="Normal"/>
    <tableColumn id="5" name="P" dataDxfId="247" dataCellStyle="Normal"/>
    <tableColumn id="6" name="L" dataDxfId="246" dataCellStyle="Normal"/>
    <tableColumn id="7" name="T" dataDxfId="245" dataCellStyle="Normal"/>
    <tableColumn id="4" name="ACT KG" dataDxfId="244" dataCellStyle="Normal"/>
    <tableColumn id="8" name="KG VOLUME" dataDxfId="243" dataCellStyle="Normal"/>
    <tableColumn id="19" name="PEMBULATAN" dataDxfId="242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id="34" name="Table22457891011234535" displayName="Table22457891011234535" ref="C2:N35" totalsRowShown="0" headerRowDxfId="238" dataDxfId="236" headerRowBorderDxfId="237">
  <tableColumns count="12">
    <tableColumn id="1" name="NOMOR" dataDxfId="235" dataCellStyle="Normal"/>
    <tableColumn id="3" name="TUJUAN" dataDxfId="234" dataCellStyle="Normal"/>
    <tableColumn id="16" name="Pick Up" dataDxfId="233"/>
    <tableColumn id="14" name="KAPAL" dataDxfId="232"/>
    <tableColumn id="15" name="ETD Kapal" dataDxfId="231"/>
    <tableColumn id="10" name="KETERANGAN" dataDxfId="230" dataCellStyle="Normal"/>
    <tableColumn id="5" name="P" dataDxfId="229" dataCellStyle="Normal"/>
    <tableColumn id="6" name="L" dataDxfId="228" dataCellStyle="Normal"/>
    <tableColumn id="7" name="T" dataDxfId="227" dataCellStyle="Normal"/>
    <tableColumn id="4" name="ACT KG" dataDxfId="226" dataCellStyle="Normal"/>
    <tableColumn id="8" name="KG VOLUME" dataDxfId="225" dataCellStyle="Normal"/>
    <tableColumn id="19" name="PEMBULATAN" dataDxfId="224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6" name="Table22457891011234567" displayName="Table22457891011234567" ref="C2:N180" totalsRowShown="0" headerRowDxfId="221" dataDxfId="219" headerRowBorderDxfId="220">
  <tableColumns count="12">
    <tableColumn id="1" name="NOMOR" dataDxfId="218" dataCellStyle="Normal"/>
    <tableColumn id="3" name="TUJUAN" dataDxfId="217" dataCellStyle="Normal"/>
    <tableColumn id="16" name="Pick Up" dataDxfId="216"/>
    <tableColumn id="14" name="KAPAL" dataDxfId="215"/>
    <tableColumn id="15" name="ETD Kapal" dataDxfId="214"/>
    <tableColumn id="10" name="KETERANGAN" dataDxfId="213" dataCellStyle="Normal"/>
    <tableColumn id="5" name="P" dataDxfId="212" dataCellStyle="Normal"/>
    <tableColumn id="6" name="L" dataDxfId="211" dataCellStyle="Normal"/>
    <tableColumn id="7" name="T" dataDxfId="210" dataCellStyle="Normal"/>
    <tableColumn id="4" name="ACT KG" dataDxfId="209" dataCellStyle="Normal"/>
    <tableColumn id="8" name="KG VOLUME" dataDxfId="208" dataCellStyle="Normal"/>
    <tableColumn id="19" name="PEMBULATAN" dataDxfId="207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id="35" name="Table2245789101123456736" displayName="Table2245789101123456736" ref="C2:N230" totalsRowShown="0" headerRowDxfId="204" dataDxfId="202" headerRowBorderDxfId="203">
  <tableColumns count="12">
    <tableColumn id="1" name="NOMOR" dataDxfId="201" dataCellStyle="Normal"/>
    <tableColumn id="3" name="TUJUAN" dataDxfId="200" dataCellStyle="Normal"/>
    <tableColumn id="16" name="Pick Up" dataDxfId="199"/>
    <tableColumn id="14" name="KAPAL" dataDxfId="198"/>
    <tableColumn id="15" name="ETD Kapal" dataDxfId="197"/>
    <tableColumn id="10" name="KETERANGAN" dataDxfId="196" dataCellStyle="Normal"/>
    <tableColumn id="5" name="P" dataDxfId="195" dataCellStyle="Normal"/>
    <tableColumn id="6" name="L" dataDxfId="194" dataCellStyle="Normal"/>
    <tableColumn id="7" name="T" dataDxfId="193" dataCellStyle="Normal"/>
    <tableColumn id="4" name="ACT KG" dataDxfId="192" dataCellStyle="Normal"/>
    <tableColumn id="8" name="KG VOLUME" dataDxfId="191" dataCellStyle="Normal"/>
    <tableColumn id="19" name="PEMBULATAN" dataDxfId="19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62"/>
  <sheetViews>
    <sheetView topLeftCell="A37" workbookViewId="0">
      <selection activeCell="L45" sqref="L45"/>
    </sheetView>
  </sheetViews>
  <sheetFormatPr defaultRowHeight="15.75" x14ac:dyDescent="0.25"/>
  <cols>
    <col min="1" max="1" width="6.42578125" style="18" customWidth="1"/>
    <col min="2" max="2" width="11.5703125" style="18" customWidth="1"/>
    <col min="3" max="3" width="10.5703125" style="18" customWidth="1"/>
    <col min="4" max="4" width="26.42578125" style="18" customWidth="1"/>
    <col min="5" max="5" width="15.5703125" style="18" customWidth="1"/>
    <col min="6" max="6" width="6.85546875" style="18" bestFit="1" customWidth="1"/>
    <col min="7" max="7" width="6.42578125" style="18" customWidth="1"/>
    <col min="8" max="8" width="14.140625" style="19" bestFit="1" customWidth="1"/>
    <col min="9" max="9" width="1.5703125" style="19" customWidth="1"/>
    <col min="10" max="10" width="19.5703125" style="18" customWidth="1"/>
    <col min="11" max="11" width="9.140625" style="18"/>
    <col min="12" max="12" width="15.7109375" style="18" bestFit="1" customWidth="1"/>
    <col min="13" max="16384" width="9.140625" style="18"/>
  </cols>
  <sheetData>
    <row r="2" spans="1:10" x14ac:dyDescent="0.25">
      <c r="A2" s="17" t="s">
        <v>8</v>
      </c>
    </row>
    <row r="3" spans="1:10" x14ac:dyDescent="0.25">
      <c r="A3" s="20" t="s">
        <v>9</v>
      </c>
    </row>
    <row r="4" spans="1:10" x14ac:dyDescent="0.25">
      <c r="A4" s="20" t="s">
        <v>10</v>
      </c>
    </row>
    <row r="5" spans="1:10" x14ac:dyDescent="0.25">
      <c r="A5" s="20" t="s">
        <v>11</v>
      </c>
    </row>
    <row r="6" spans="1:10" x14ac:dyDescent="0.25">
      <c r="A6" s="20" t="s">
        <v>12</v>
      </c>
    </row>
    <row r="7" spans="1:10" x14ac:dyDescent="0.25">
      <c r="A7" s="20" t="s">
        <v>13</v>
      </c>
    </row>
    <row r="9" spans="1:10" ht="16.5" thickBot="1" x14ac:dyDescent="0.3">
      <c r="A9" s="21"/>
      <c r="B9" s="21"/>
      <c r="C9" s="21"/>
      <c r="D9" s="21"/>
      <c r="E9" s="21"/>
      <c r="F9" s="21"/>
      <c r="G9" s="21"/>
      <c r="H9" s="22"/>
      <c r="I9" s="22"/>
      <c r="J9" s="21"/>
    </row>
    <row r="10" spans="1:10" ht="23.25" customHeight="1" thickBot="1" x14ac:dyDescent="0.3">
      <c r="A10" s="115" t="s">
        <v>2042</v>
      </c>
      <c r="B10" s="116"/>
      <c r="C10" s="116"/>
      <c r="D10" s="116"/>
      <c r="E10" s="116"/>
      <c r="F10" s="116"/>
      <c r="G10" s="116"/>
      <c r="H10" s="116"/>
      <c r="I10" s="116"/>
      <c r="J10" s="117"/>
    </row>
    <row r="12" spans="1:10" x14ac:dyDescent="0.25">
      <c r="A12" s="18" t="s">
        <v>14</v>
      </c>
      <c r="B12" s="18" t="s">
        <v>15</v>
      </c>
      <c r="G12" s="112" t="s">
        <v>48</v>
      </c>
      <c r="H12" s="112"/>
      <c r="I12" s="23" t="s">
        <v>16</v>
      </c>
      <c r="J12" s="24" t="s">
        <v>2017</v>
      </c>
    </row>
    <row r="13" spans="1:10" x14ac:dyDescent="0.25">
      <c r="G13" s="112" t="s">
        <v>17</v>
      </c>
      <c r="H13" s="112"/>
      <c r="I13" s="23" t="s">
        <v>16</v>
      </c>
      <c r="J13" s="25" t="s">
        <v>2039</v>
      </c>
    </row>
    <row r="14" spans="1:10" x14ac:dyDescent="0.25">
      <c r="G14" s="112" t="s">
        <v>49</v>
      </c>
      <c r="H14" s="112"/>
      <c r="I14" s="23" t="s">
        <v>16</v>
      </c>
      <c r="J14" s="18" t="s">
        <v>2040</v>
      </c>
    </row>
    <row r="15" spans="1:10" x14ac:dyDescent="0.25">
      <c r="A15" s="18" t="s">
        <v>18</v>
      </c>
      <c r="B15" s="24" t="s">
        <v>19</v>
      </c>
      <c r="C15" s="24"/>
      <c r="I15" s="23"/>
      <c r="J15" s="18" t="s">
        <v>215</v>
      </c>
    </row>
    <row r="16" spans="1:10" ht="16.5" thickBot="1" x14ac:dyDescent="0.3"/>
    <row r="17" spans="1:12" ht="26.25" customHeight="1" x14ac:dyDescent="0.25">
      <c r="A17" s="26" t="s">
        <v>20</v>
      </c>
      <c r="B17" s="27" t="s">
        <v>21</v>
      </c>
      <c r="C17" s="27" t="s">
        <v>22</v>
      </c>
      <c r="D17" s="27" t="s">
        <v>23</v>
      </c>
      <c r="E17" s="27" t="s">
        <v>24</v>
      </c>
      <c r="F17" s="28" t="s">
        <v>25</v>
      </c>
      <c r="G17" s="28" t="s">
        <v>26</v>
      </c>
      <c r="H17" s="118" t="s">
        <v>27</v>
      </c>
      <c r="I17" s="119"/>
      <c r="J17" s="29" t="s">
        <v>28</v>
      </c>
    </row>
    <row r="18" spans="1:12" ht="48" customHeight="1" x14ac:dyDescent="0.25">
      <c r="A18" s="30">
        <v>1</v>
      </c>
      <c r="B18" s="31">
        <f>Table22457891011238[Pick Up]</f>
        <v>44440</v>
      </c>
      <c r="C18" s="85" t="str">
        <f>BKI032210037762!A3</f>
        <v>BKI032210037762</v>
      </c>
      <c r="D18" s="32" t="s">
        <v>2018</v>
      </c>
      <c r="E18" s="32" t="str">
        <f>Table22457891011238[TUJUAN]</f>
        <v>DMP BM1 (BANJARMASIN)</v>
      </c>
      <c r="F18" s="33">
        <v>1</v>
      </c>
      <c r="G18" s="34">
        <f>BKI032210037762!N4</f>
        <v>48</v>
      </c>
      <c r="H18" s="113">
        <v>3000</v>
      </c>
      <c r="I18" s="114"/>
      <c r="J18" s="35">
        <f>G18*H18</f>
        <v>144000</v>
      </c>
      <c r="L18"/>
    </row>
    <row r="19" spans="1:12" ht="48" customHeight="1" x14ac:dyDescent="0.25">
      <c r="A19" s="30">
        <f>1+A18</f>
        <v>2</v>
      </c>
      <c r="B19" s="31">
        <f>BKI032210037770!E3</f>
        <v>44440</v>
      </c>
      <c r="C19" s="85" t="str">
        <f>BKI032210037770!A3</f>
        <v>BKI032210037770</v>
      </c>
      <c r="D19" s="32" t="s">
        <v>2018</v>
      </c>
      <c r="E19" s="32" t="str">
        <f>BKI032210037770!D3</f>
        <v>DMP BDJ (BANJARMASIN)</v>
      </c>
      <c r="F19" s="33">
        <v>165</v>
      </c>
      <c r="G19" s="33">
        <f>BKI032210037770!N168</f>
        <v>3996</v>
      </c>
      <c r="H19" s="113">
        <v>3000</v>
      </c>
      <c r="I19" s="114"/>
      <c r="J19" s="35">
        <f t="shared" ref="J19:J37" si="0">G19*H19</f>
        <v>11988000</v>
      </c>
      <c r="L19"/>
    </row>
    <row r="20" spans="1:12" ht="48" customHeight="1" x14ac:dyDescent="0.25">
      <c r="A20" s="30">
        <f t="shared" ref="A20:A37" si="1">1+A19</f>
        <v>3</v>
      </c>
      <c r="B20" s="31">
        <f>BKI032210037788!E3</f>
        <v>44440</v>
      </c>
      <c r="C20" s="85" t="str">
        <f>BKI032210037788!A3</f>
        <v>BKI032210037788</v>
      </c>
      <c r="D20" s="32" t="s">
        <v>2018</v>
      </c>
      <c r="E20" s="32" t="str">
        <f>BKI032210037788!D3</f>
        <v>DMP BM1 (BANJARMASIN)</v>
      </c>
      <c r="F20" s="33">
        <v>254</v>
      </c>
      <c r="G20" s="33">
        <f>BKI032210037788!N257</f>
        <v>7219</v>
      </c>
      <c r="H20" s="113">
        <v>3000</v>
      </c>
      <c r="I20" s="114"/>
      <c r="J20" s="35">
        <f t="shared" si="0"/>
        <v>21657000</v>
      </c>
      <c r="L20"/>
    </row>
    <row r="21" spans="1:12" ht="48" customHeight="1" x14ac:dyDescent="0.25">
      <c r="A21" s="30">
        <f t="shared" si="1"/>
        <v>4</v>
      </c>
      <c r="B21" s="31">
        <f>BKI032210037796!E3</f>
        <v>44440</v>
      </c>
      <c r="C21" s="85" t="str">
        <f>BKI032210037796!A3</f>
        <v>BKI032210037796</v>
      </c>
      <c r="D21" s="32" t="s">
        <v>2018</v>
      </c>
      <c r="E21" s="32" t="str">
        <f>BKI032210037796!D3</f>
        <v>DMP BDJ (BANJARMASIN)</v>
      </c>
      <c r="F21" s="33">
        <v>4</v>
      </c>
      <c r="G21" s="33">
        <f>BKI032210037796!N7</f>
        <v>138</v>
      </c>
      <c r="H21" s="113">
        <v>3000</v>
      </c>
      <c r="I21" s="114"/>
      <c r="J21" s="35">
        <f t="shared" si="0"/>
        <v>414000</v>
      </c>
      <c r="L21"/>
    </row>
    <row r="22" spans="1:12" ht="48" customHeight="1" x14ac:dyDescent="0.25">
      <c r="A22" s="30">
        <f t="shared" si="1"/>
        <v>5</v>
      </c>
      <c r="B22" s="31">
        <f>BKI032210037804!E3</f>
        <v>44440</v>
      </c>
      <c r="C22" s="85" t="str">
        <f>BKI032210037804!A3</f>
        <v>BKI032210037804</v>
      </c>
      <c r="D22" s="32" t="s">
        <v>2018</v>
      </c>
      <c r="E22" s="32" t="str">
        <f>BKI032210037804!D3</f>
        <v>DMP BDJ (BANJARMASIN)</v>
      </c>
      <c r="F22" s="33">
        <v>52</v>
      </c>
      <c r="G22" s="33">
        <f>BKI032210037804!N55</f>
        <v>1253</v>
      </c>
      <c r="H22" s="113">
        <v>3000</v>
      </c>
      <c r="I22" s="114"/>
      <c r="J22" s="35">
        <f t="shared" si="0"/>
        <v>3759000</v>
      </c>
      <c r="L22"/>
    </row>
    <row r="23" spans="1:12" ht="48" customHeight="1" x14ac:dyDescent="0.25">
      <c r="A23" s="30">
        <f t="shared" si="1"/>
        <v>6</v>
      </c>
      <c r="B23" s="31">
        <f>BKI032210037986!E3</f>
        <v>44440</v>
      </c>
      <c r="C23" s="85" t="str">
        <f>BKI032210037986!A3</f>
        <v>BKI032210037986</v>
      </c>
      <c r="D23" s="32" t="s">
        <v>2018</v>
      </c>
      <c r="E23" s="32" t="str">
        <f>BKI032210037986!D3</f>
        <v>DMP BDJ (BANJARMASIN)</v>
      </c>
      <c r="F23" s="33">
        <v>22</v>
      </c>
      <c r="G23" s="33">
        <f>BKI032210037986!N25</f>
        <v>236</v>
      </c>
      <c r="H23" s="113">
        <v>3000</v>
      </c>
      <c r="I23" s="114"/>
      <c r="J23" s="35">
        <f t="shared" si="0"/>
        <v>708000</v>
      </c>
      <c r="L23"/>
    </row>
    <row r="24" spans="1:12" ht="48" customHeight="1" x14ac:dyDescent="0.25">
      <c r="A24" s="30">
        <f t="shared" si="1"/>
        <v>7</v>
      </c>
      <c r="B24" s="31">
        <f>BKI032210037812!E3</f>
        <v>44440</v>
      </c>
      <c r="C24" s="85" t="str">
        <f>BKI032210037812!A3</f>
        <v>BKI032210037812</v>
      </c>
      <c r="D24" s="32" t="s">
        <v>2018</v>
      </c>
      <c r="E24" s="32" t="str">
        <f>BKI032210037812!D3</f>
        <v>DMP BM1 (BANJARMASIN)</v>
      </c>
      <c r="F24" s="33">
        <v>33</v>
      </c>
      <c r="G24" s="33">
        <f>BKI032210037812!N36</f>
        <v>1001</v>
      </c>
      <c r="H24" s="113">
        <v>3000</v>
      </c>
      <c r="I24" s="114"/>
      <c r="J24" s="35">
        <f t="shared" si="0"/>
        <v>3003000</v>
      </c>
      <c r="L24"/>
    </row>
    <row r="25" spans="1:12" ht="48" customHeight="1" x14ac:dyDescent="0.25">
      <c r="A25" s="30">
        <f t="shared" si="1"/>
        <v>8</v>
      </c>
      <c r="B25" s="31">
        <f>BKI032210037820!E3</f>
        <v>44441</v>
      </c>
      <c r="C25" s="85" t="str">
        <f>BKI032210037820!A3</f>
        <v>BKI032210037820</v>
      </c>
      <c r="D25" s="32" t="s">
        <v>2018</v>
      </c>
      <c r="E25" s="32" t="str">
        <f>BKI032210037820!D3</f>
        <v>DMP BDJ (BANJARMASIN)</v>
      </c>
      <c r="F25" s="33">
        <v>178</v>
      </c>
      <c r="G25" s="33">
        <f>BKI032210037820!N181</f>
        <v>5251</v>
      </c>
      <c r="H25" s="113">
        <v>3000</v>
      </c>
      <c r="I25" s="114"/>
      <c r="J25" s="35">
        <f t="shared" si="0"/>
        <v>15753000</v>
      </c>
      <c r="L25"/>
    </row>
    <row r="26" spans="1:12" ht="48" customHeight="1" x14ac:dyDescent="0.25">
      <c r="A26" s="30">
        <f t="shared" si="1"/>
        <v>9</v>
      </c>
      <c r="B26" s="31">
        <f>BKI032210037838!E3</f>
        <v>44441</v>
      </c>
      <c r="C26" s="85" t="str">
        <f>BKI032210037838!A3</f>
        <v>BKI032210037838</v>
      </c>
      <c r="D26" s="32" t="s">
        <v>2018</v>
      </c>
      <c r="E26" s="32" t="str">
        <f>BKI032210037838!D3</f>
        <v>DMP BM1 (BANJARMASIN)</v>
      </c>
      <c r="F26" s="33">
        <v>228</v>
      </c>
      <c r="G26" s="33">
        <f>BKI032210037838!N231</f>
        <v>6529</v>
      </c>
      <c r="H26" s="113">
        <v>3000</v>
      </c>
      <c r="I26" s="114"/>
      <c r="J26" s="35">
        <f t="shared" si="0"/>
        <v>19587000</v>
      </c>
      <c r="L26"/>
    </row>
    <row r="27" spans="1:12" ht="48" customHeight="1" x14ac:dyDescent="0.25">
      <c r="A27" s="30">
        <f t="shared" si="1"/>
        <v>10</v>
      </c>
      <c r="B27" s="31">
        <f>BKI032210037994!E3</f>
        <v>44441</v>
      </c>
      <c r="C27" s="85" t="str">
        <f>BKI032210037994!A3</f>
        <v>BKI032210037994</v>
      </c>
      <c r="D27" s="32" t="s">
        <v>2018</v>
      </c>
      <c r="E27" s="32" t="str">
        <f>BKI032210037994!D3</f>
        <v>DMP BM1 (BANJARMASIN)</v>
      </c>
      <c r="F27" s="33">
        <v>38</v>
      </c>
      <c r="G27" s="33">
        <f>BKI032210037994!N41</f>
        <v>1033</v>
      </c>
      <c r="H27" s="113">
        <v>3000</v>
      </c>
      <c r="I27" s="114"/>
      <c r="J27" s="35">
        <f t="shared" si="0"/>
        <v>3099000</v>
      </c>
      <c r="L27"/>
    </row>
    <row r="28" spans="1:12" ht="48" customHeight="1" x14ac:dyDescent="0.25">
      <c r="A28" s="30">
        <f t="shared" si="1"/>
        <v>11</v>
      </c>
      <c r="B28" s="31">
        <f>BKI032210037853!E3</f>
        <v>44441</v>
      </c>
      <c r="C28" s="85" t="str">
        <f>BKI032210037853!A3</f>
        <v>BKI032210037853</v>
      </c>
      <c r="D28" s="32" t="s">
        <v>2018</v>
      </c>
      <c r="E28" s="32" t="str">
        <f>BKI032210037853!D3</f>
        <v>DMP BDJ (BANJARMASIN)</v>
      </c>
      <c r="F28" s="33">
        <v>28</v>
      </c>
      <c r="G28" s="33">
        <f>BKI032210037853!N31</f>
        <v>664</v>
      </c>
      <c r="H28" s="113">
        <v>3000</v>
      </c>
      <c r="I28" s="114"/>
      <c r="J28" s="35">
        <f t="shared" si="0"/>
        <v>1992000</v>
      </c>
      <c r="L28"/>
    </row>
    <row r="29" spans="1:12" ht="48" customHeight="1" x14ac:dyDescent="0.25">
      <c r="A29" s="30">
        <f t="shared" si="1"/>
        <v>12</v>
      </c>
      <c r="B29" s="31">
        <f>Table22457891011234567839[Pick Up]</f>
        <v>44441</v>
      </c>
      <c r="C29" s="85" t="str">
        <f>BKI032210037861!A3</f>
        <v>BKI032210037861</v>
      </c>
      <c r="D29" s="32" t="s">
        <v>2018</v>
      </c>
      <c r="E29" s="32" t="str">
        <f>Table22457891011234567839[TUJUAN]</f>
        <v>DMP BM1 (BANJARMASIN)</v>
      </c>
      <c r="F29" s="33">
        <v>1</v>
      </c>
      <c r="G29" s="33">
        <f>BKI032210037861!N4</f>
        <v>49</v>
      </c>
      <c r="H29" s="113">
        <v>3000</v>
      </c>
      <c r="I29" s="114"/>
      <c r="J29" s="35">
        <f t="shared" si="0"/>
        <v>147000</v>
      </c>
      <c r="L29"/>
    </row>
    <row r="30" spans="1:12" ht="48" customHeight="1" x14ac:dyDescent="0.25">
      <c r="A30" s="30">
        <f t="shared" si="1"/>
        <v>13</v>
      </c>
      <c r="B30" s="31">
        <f>BKI032210037879!E3</f>
        <v>44441</v>
      </c>
      <c r="C30" s="85" t="str">
        <f>BKI032210037879!A3</f>
        <v>BKI032210037879</v>
      </c>
      <c r="D30" s="32" t="s">
        <v>2018</v>
      </c>
      <c r="E30" s="32" t="str">
        <f>BKI032210037879!D3</f>
        <v>DMP BM1 (BANJARMASIN)</v>
      </c>
      <c r="F30" s="33">
        <v>7</v>
      </c>
      <c r="G30" s="33">
        <f>BKI032210037879!N10</f>
        <v>283</v>
      </c>
      <c r="H30" s="113">
        <v>3000</v>
      </c>
      <c r="I30" s="114"/>
      <c r="J30" s="35">
        <f t="shared" si="0"/>
        <v>849000</v>
      </c>
      <c r="L30"/>
    </row>
    <row r="31" spans="1:12" ht="48" customHeight="1" x14ac:dyDescent="0.25">
      <c r="A31" s="30">
        <f t="shared" si="1"/>
        <v>14</v>
      </c>
      <c r="B31" s="31">
        <f>BKI032210037887!E3</f>
        <v>44442</v>
      </c>
      <c r="C31" s="85" t="str">
        <f>BKI032210037887!A3</f>
        <v>BKI032210037887</v>
      </c>
      <c r="D31" s="32" t="s">
        <v>2018</v>
      </c>
      <c r="E31" s="32" t="str">
        <f>BKI032210037887!D3</f>
        <v>DMP BDJ (BANJARMASIN)</v>
      </c>
      <c r="F31" s="33">
        <v>192</v>
      </c>
      <c r="G31" s="33">
        <f>BKI032210037887!N195</f>
        <v>4589</v>
      </c>
      <c r="H31" s="113">
        <v>3000</v>
      </c>
      <c r="I31" s="114"/>
      <c r="J31" s="35">
        <f t="shared" si="0"/>
        <v>13767000</v>
      </c>
      <c r="L31"/>
    </row>
    <row r="32" spans="1:12" ht="48" customHeight="1" x14ac:dyDescent="0.25">
      <c r="A32" s="30">
        <f t="shared" si="1"/>
        <v>15</v>
      </c>
      <c r="B32" s="31">
        <f>BKI032210037895!E3</f>
        <v>44442</v>
      </c>
      <c r="C32" s="85" t="str">
        <f>BKI032210037895!A3</f>
        <v>BKI032210037895</v>
      </c>
      <c r="D32" s="32" t="s">
        <v>2018</v>
      </c>
      <c r="E32" s="32" t="str">
        <f>BKI032210037895!D3</f>
        <v>DMP BM1 (BANJARMASIN)</v>
      </c>
      <c r="F32" s="33">
        <v>251</v>
      </c>
      <c r="G32" s="33">
        <f>BKI032210037895!N254</f>
        <v>6987</v>
      </c>
      <c r="H32" s="113">
        <v>3000</v>
      </c>
      <c r="I32" s="114"/>
      <c r="J32" s="35">
        <f t="shared" si="0"/>
        <v>20961000</v>
      </c>
      <c r="L32"/>
    </row>
    <row r="33" spans="1:12" ht="48" customHeight="1" x14ac:dyDescent="0.25">
      <c r="A33" s="30">
        <f t="shared" si="1"/>
        <v>16</v>
      </c>
      <c r="B33" s="31">
        <f>BKI032210037911!E3</f>
        <v>44443</v>
      </c>
      <c r="C33" s="85" t="str">
        <f>BKI032210037911!A3</f>
        <v>BKI032210037911</v>
      </c>
      <c r="D33" s="32" t="s">
        <v>2018</v>
      </c>
      <c r="E33" s="32" t="str">
        <f>BKI032210037911!D3</f>
        <v>DMP BDJ (BANJARMASIN)</v>
      </c>
      <c r="F33" s="33">
        <v>211</v>
      </c>
      <c r="G33" s="33">
        <f>BKI032210037911!N214</f>
        <v>4487</v>
      </c>
      <c r="H33" s="113">
        <v>3000</v>
      </c>
      <c r="I33" s="114"/>
      <c r="J33" s="35">
        <f t="shared" si="0"/>
        <v>13461000</v>
      </c>
      <c r="L33"/>
    </row>
    <row r="34" spans="1:12" ht="48" customHeight="1" x14ac:dyDescent="0.25">
      <c r="A34" s="30">
        <f t="shared" si="1"/>
        <v>17</v>
      </c>
      <c r="B34" s="31">
        <f>BKI032210037929!E3</f>
        <v>44443</v>
      </c>
      <c r="C34" s="85" t="str">
        <f>BKI032210037929!A3</f>
        <v>BKI032210037929</v>
      </c>
      <c r="D34" s="32" t="s">
        <v>2018</v>
      </c>
      <c r="E34" s="32" t="str">
        <f>BKI032210037929!D3</f>
        <v>DMP BM1 (BANJARMASIN)</v>
      </c>
      <c r="F34" s="33">
        <v>240</v>
      </c>
      <c r="G34" s="33">
        <f>BKI032210037929!N243</f>
        <v>6688</v>
      </c>
      <c r="H34" s="113">
        <v>3000</v>
      </c>
      <c r="I34" s="114"/>
      <c r="J34" s="35">
        <f t="shared" si="0"/>
        <v>20064000</v>
      </c>
      <c r="L34"/>
    </row>
    <row r="35" spans="1:12" ht="48" customHeight="1" x14ac:dyDescent="0.25">
      <c r="A35" s="30">
        <f t="shared" si="1"/>
        <v>18</v>
      </c>
      <c r="B35" s="31">
        <f>BKI032210037937!E3</f>
        <v>44443</v>
      </c>
      <c r="C35" s="85" t="str">
        <f>BKI032210037937!A3</f>
        <v>BKI032210037937</v>
      </c>
      <c r="D35" s="32" t="s">
        <v>2018</v>
      </c>
      <c r="E35" s="32" t="str">
        <f>BKI032210037937!D3</f>
        <v>DMP BDJ (BANJARMASIN)</v>
      </c>
      <c r="F35" s="33">
        <v>2</v>
      </c>
      <c r="G35" s="33">
        <f>BKI032210037937!N5</f>
        <v>9</v>
      </c>
      <c r="H35" s="113">
        <v>3000</v>
      </c>
      <c r="I35" s="114"/>
      <c r="J35" s="35">
        <f t="shared" si="0"/>
        <v>27000</v>
      </c>
      <c r="L35"/>
    </row>
    <row r="36" spans="1:12" ht="48" customHeight="1" x14ac:dyDescent="0.25">
      <c r="A36" s="30">
        <f t="shared" si="1"/>
        <v>19</v>
      </c>
      <c r="B36" s="31">
        <f>BKI032210037937!E3</f>
        <v>44443</v>
      </c>
      <c r="C36" s="85" t="str">
        <f>BKI032210037945!A3</f>
        <v>BKI032210037945</v>
      </c>
      <c r="D36" s="32" t="s">
        <v>2018</v>
      </c>
      <c r="E36" s="32" t="str">
        <f>BKI032210037945!D3</f>
        <v>DMP BM1 (BANJARMASIN)</v>
      </c>
      <c r="F36" s="33">
        <v>2</v>
      </c>
      <c r="G36" s="33">
        <f>BKI032210037945!N5</f>
        <v>30</v>
      </c>
      <c r="H36" s="113">
        <v>3000</v>
      </c>
      <c r="I36" s="114"/>
      <c r="J36" s="35">
        <f t="shared" si="0"/>
        <v>90000</v>
      </c>
      <c r="L36"/>
    </row>
    <row r="37" spans="1:12" ht="48" customHeight="1" x14ac:dyDescent="0.25">
      <c r="A37" s="30">
        <f t="shared" si="1"/>
        <v>20</v>
      </c>
      <c r="B37" s="31">
        <f>Table22457891011234567891011121314[Pick Up]</f>
        <v>44448</v>
      </c>
      <c r="C37" s="85" t="str">
        <f>BKI032210037952!A3</f>
        <v>BKI032210037952</v>
      </c>
      <c r="D37" s="32" t="s">
        <v>2018</v>
      </c>
      <c r="E37" s="32" t="str">
        <f>Table22457891011234567891011121314[TUJUAN]</f>
        <v>DMP BDJ (BANJARMASIN)</v>
      </c>
      <c r="F37" s="33">
        <v>1</v>
      </c>
      <c r="G37" s="33">
        <f>BKI032210037952!N4</f>
        <v>9</v>
      </c>
      <c r="H37" s="113">
        <v>3000</v>
      </c>
      <c r="I37" s="114"/>
      <c r="J37" s="35">
        <f t="shared" si="0"/>
        <v>27000</v>
      </c>
      <c r="L37"/>
    </row>
    <row r="38" spans="1:12" ht="32.25" customHeight="1" thickBot="1" x14ac:dyDescent="0.3">
      <c r="A38" s="120" t="s">
        <v>29</v>
      </c>
      <c r="B38" s="121"/>
      <c r="C38" s="121"/>
      <c r="D38" s="121"/>
      <c r="E38" s="121"/>
      <c r="F38" s="121"/>
      <c r="G38" s="121"/>
      <c r="H38" s="121"/>
      <c r="I38" s="122"/>
      <c r="J38" s="36">
        <f>SUM(J18:J37)</f>
        <v>151497000</v>
      </c>
      <c r="L38" s="83" t="e">
        <f>BKI032210037770!P173+#REF!+#REF!+#REF!+#REF!+#REF!+#REF!+#REF!+#REF!+#REF!+#REF!+#REF!+#REF!+#REF!+#REF!+#REF!+#REF!+#REF!+#REF!+#REF!+#REF!+#REF!+#REF!+#REF!+#REF!+#REF!+#REF!+#REF!+#REF!+#REF!</f>
        <v>#REF!</v>
      </c>
    </row>
    <row r="39" spans="1:12" x14ac:dyDescent="0.25">
      <c r="A39" s="123"/>
      <c r="B39" s="123"/>
      <c r="C39" s="37"/>
      <c r="D39" s="37"/>
      <c r="E39" s="37"/>
      <c r="F39" s="37"/>
      <c r="G39" s="37"/>
      <c r="H39" s="38"/>
      <c r="I39" s="38"/>
      <c r="J39" s="39"/>
    </row>
    <row r="40" spans="1:12" x14ac:dyDescent="0.25">
      <c r="A40" s="86"/>
      <c r="B40" s="86"/>
      <c r="C40" s="86"/>
      <c r="D40" s="86"/>
      <c r="E40" s="86"/>
      <c r="F40" s="86"/>
      <c r="G40" s="40" t="s">
        <v>50</v>
      </c>
      <c r="H40" s="40"/>
      <c r="I40" s="38"/>
      <c r="J40" s="39">
        <f>J38*10%</f>
        <v>15149700</v>
      </c>
      <c r="L40" s="41"/>
    </row>
    <row r="41" spans="1:12" x14ac:dyDescent="0.25">
      <c r="A41" s="86"/>
      <c r="B41" s="86"/>
      <c r="C41" s="86"/>
      <c r="D41" s="86"/>
      <c r="E41" s="86"/>
      <c r="F41" s="86"/>
      <c r="G41" s="93" t="s">
        <v>51</v>
      </c>
      <c r="H41" s="93"/>
      <c r="I41" s="94"/>
      <c r="J41" s="96">
        <f>J38-J40</f>
        <v>136347300</v>
      </c>
      <c r="L41" s="41"/>
    </row>
    <row r="42" spans="1:12" x14ac:dyDescent="0.25">
      <c r="A42" s="86"/>
      <c r="B42" s="86"/>
      <c r="C42" s="86"/>
      <c r="D42" s="86"/>
      <c r="E42" s="86"/>
      <c r="F42" s="86"/>
      <c r="G42" s="40" t="s">
        <v>30</v>
      </c>
      <c r="H42" s="40"/>
      <c r="I42" s="41" t="e">
        <f>#REF!*1%</f>
        <v>#REF!</v>
      </c>
      <c r="J42" s="39">
        <f>J41*1%</f>
        <v>1363473</v>
      </c>
    </row>
    <row r="43" spans="1:12" ht="16.5" thickBot="1" x14ac:dyDescent="0.3">
      <c r="A43" s="86"/>
      <c r="B43" s="86"/>
      <c r="C43" s="86"/>
      <c r="D43" s="86"/>
      <c r="E43" s="86"/>
      <c r="F43" s="86"/>
      <c r="G43" s="95" t="s">
        <v>53</v>
      </c>
      <c r="H43" s="95"/>
      <c r="I43" s="42">
        <f>I39*10%</f>
        <v>0</v>
      </c>
      <c r="J43" s="42">
        <f>J41*2%</f>
        <v>2726946</v>
      </c>
    </row>
    <row r="44" spans="1:12" x14ac:dyDescent="0.25">
      <c r="E44" s="17"/>
      <c r="F44" s="17"/>
      <c r="G44" s="43" t="s">
        <v>54</v>
      </c>
      <c r="H44" s="43"/>
      <c r="I44" s="44" t="e">
        <f>I38+I42</f>
        <v>#REF!</v>
      </c>
      <c r="J44" s="44">
        <f>J41+J42-J43</f>
        <v>134983827</v>
      </c>
    </row>
    <row r="45" spans="1:12" x14ac:dyDescent="0.25">
      <c r="E45" s="17"/>
      <c r="F45" s="17"/>
      <c r="G45" s="43"/>
      <c r="H45" s="43"/>
      <c r="I45" s="44"/>
      <c r="J45" s="44"/>
    </row>
    <row r="46" spans="1:12" x14ac:dyDescent="0.25">
      <c r="A46" s="17" t="s">
        <v>2041</v>
      </c>
      <c r="D46" s="17"/>
      <c r="E46" s="17"/>
      <c r="F46" s="17"/>
      <c r="G46" s="17"/>
      <c r="H46" s="43"/>
      <c r="I46" s="43"/>
      <c r="J46" s="44"/>
    </row>
    <row r="47" spans="1:12" x14ac:dyDescent="0.25">
      <c r="A47" s="45"/>
      <c r="D47" s="17"/>
      <c r="E47" s="17"/>
      <c r="F47" s="17"/>
      <c r="G47" s="17"/>
      <c r="H47" s="43"/>
      <c r="I47" s="43"/>
      <c r="J47" s="44"/>
    </row>
    <row r="48" spans="1:12" x14ac:dyDescent="0.25">
      <c r="D48" s="17"/>
      <c r="E48" s="17"/>
      <c r="F48" s="17"/>
      <c r="G48" s="17"/>
      <c r="H48" s="43"/>
      <c r="I48" s="43"/>
      <c r="J48" s="44"/>
    </row>
    <row r="49" spans="1:10" x14ac:dyDescent="0.25">
      <c r="A49" s="46" t="s">
        <v>32</v>
      </c>
    </row>
    <row r="50" spans="1:10" x14ac:dyDescent="0.25">
      <c r="A50" s="47" t="s">
        <v>33</v>
      </c>
      <c r="B50" s="48"/>
      <c r="C50" s="48"/>
      <c r="D50" s="49"/>
      <c r="E50" s="49"/>
      <c r="F50" s="49"/>
      <c r="G50" s="49"/>
    </row>
    <row r="51" spans="1:10" x14ac:dyDescent="0.25">
      <c r="A51" s="47" t="s">
        <v>34</v>
      </c>
      <c r="B51" s="48"/>
      <c r="C51" s="48"/>
      <c r="D51" s="49"/>
      <c r="E51" s="49"/>
      <c r="F51" s="49"/>
      <c r="G51" s="49"/>
    </row>
    <row r="52" spans="1:10" x14ac:dyDescent="0.25">
      <c r="A52" s="50" t="s">
        <v>35</v>
      </c>
      <c r="B52" s="51"/>
      <c r="C52" s="51"/>
      <c r="D52" s="49"/>
      <c r="E52" s="49"/>
      <c r="F52" s="49"/>
      <c r="G52" s="49"/>
    </row>
    <row r="53" spans="1:10" x14ac:dyDescent="0.25">
      <c r="A53" s="52" t="s">
        <v>8</v>
      </c>
      <c r="B53" s="53"/>
      <c r="C53" s="53"/>
      <c r="D53" s="49"/>
      <c r="E53" s="49"/>
      <c r="F53" s="49"/>
      <c r="G53" s="49"/>
    </row>
    <row r="54" spans="1:10" x14ac:dyDescent="0.25">
      <c r="A54" s="54"/>
      <c r="B54" s="54"/>
      <c r="C54" s="54"/>
    </row>
    <row r="55" spans="1:10" x14ac:dyDescent="0.25">
      <c r="H55" s="55" t="s">
        <v>36</v>
      </c>
      <c r="I55" s="109" t="str">
        <f>+J13</f>
        <v xml:space="preserve"> 26 September 21</v>
      </c>
      <c r="J55" s="110"/>
    </row>
    <row r="59" spans="1:10" ht="18" customHeight="1" x14ac:dyDescent="0.25"/>
    <row r="60" spans="1:10" ht="17.25" customHeight="1" x14ac:dyDescent="0.25"/>
    <row r="62" spans="1:10" x14ac:dyDescent="0.25">
      <c r="H62" s="111" t="s">
        <v>37</v>
      </c>
      <c r="I62" s="111"/>
      <c r="J62" s="111"/>
    </row>
  </sheetData>
  <mergeCells count="29">
    <mergeCell ref="A10:J10"/>
    <mergeCell ref="H17:I17"/>
    <mergeCell ref="H18:I18"/>
    <mergeCell ref="A38:I38"/>
    <mergeCell ref="A39:B39"/>
    <mergeCell ref="H19:I19"/>
    <mergeCell ref="H20:I20"/>
    <mergeCell ref="H24:I24"/>
    <mergeCell ref="H22:I22"/>
    <mergeCell ref="H21:I21"/>
    <mergeCell ref="H25:I25"/>
    <mergeCell ref="H28:I28"/>
    <mergeCell ref="H23:I23"/>
    <mergeCell ref="I55:J55"/>
    <mergeCell ref="H62:J62"/>
    <mergeCell ref="G14:H14"/>
    <mergeCell ref="G13:H13"/>
    <mergeCell ref="G12:H12"/>
    <mergeCell ref="H26:I26"/>
    <mergeCell ref="H27:I27"/>
    <mergeCell ref="H29:I29"/>
    <mergeCell ref="H30:I30"/>
    <mergeCell ref="H31:I31"/>
    <mergeCell ref="H32:I32"/>
    <mergeCell ref="H33:I33"/>
    <mergeCell ref="H34:I34"/>
    <mergeCell ref="H35:I35"/>
    <mergeCell ref="H36:I36"/>
    <mergeCell ref="H37:I37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51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E7" sqref="E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4.1406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43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38</v>
      </c>
      <c r="J2" s="7" t="s">
        <v>39</v>
      </c>
      <c r="K2" s="7" t="s">
        <v>40</v>
      </c>
      <c r="L2" s="62" t="s">
        <v>44</v>
      </c>
      <c r="M2" s="62" t="s">
        <v>45</v>
      </c>
      <c r="N2" s="62" t="s">
        <v>6</v>
      </c>
      <c r="O2" s="62" t="s">
        <v>46</v>
      </c>
      <c r="P2" s="62" t="s">
        <v>47</v>
      </c>
    </row>
    <row r="3" spans="1:16" ht="24" customHeight="1" x14ac:dyDescent="0.2">
      <c r="A3" s="84" t="s">
        <v>2027</v>
      </c>
      <c r="B3" s="75" t="s">
        <v>1207</v>
      </c>
      <c r="C3" s="9" t="s">
        <v>1208</v>
      </c>
      <c r="D3" s="77" t="s">
        <v>1169</v>
      </c>
      <c r="E3" s="13">
        <v>44441</v>
      </c>
      <c r="F3" s="77" t="s">
        <v>907</v>
      </c>
      <c r="G3" s="13">
        <v>44445</v>
      </c>
      <c r="H3" s="10" t="s">
        <v>1437</v>
      </c>
      <c r="I3" s="1">
        <v>76</v>
      </c>
      <c r="J3" s="1">
        <v>60</v>
      </c>
      <c r="K3" s="1">
        <v>25</v>
      </c>
      <c r="L3" s="1">
        <v>76</v>
      </c>
      <c r="M3" s="81">
        <v>28.5</v>
      </c>
      <c r="N3" s="8">
        <v>76</v>
      </c>
      <c r="O3" s="65">
        <v>3000</v>
      </c>
      <c r="P3" s="66">
        <f>Table2245789101123456736[[#This Row],[PEMBULATAN]]*O3</f>
        <v>228000</v>
      </c>
    </row>
    <row r="4" spans="1:16" ht="24" customHeight="1" x14ac:dyDescent="0.2">
      <c r="A4" s="14"/>
      <c r="B4" s="76"/>
      <c r="C4" s="9" t="s">
        <v>1209</v>
      </c>
      <c r="D4" s="77" t="s">
        <v>1169</v>
      </c>
      <c r="E4" s="13">
        <v>44441</v>
      </c>
      <c r="F4" s="77" t="s">
        <v>907</v>
      </c>
      <c r="G4" s="13">
        <v>44445</v>
      </c>
      <c r="H4" s="10" t="s">
        <v>1437</v>
      </c>
      <c r="I4" s="1">
        <v>80</v>
      </c>
      <c r="J4" s="1">
        <v>40</v>
      </c>
      <c r="K4" s="1">
        <v>30</v>
      </c>
      <c r="L4" s="1">
        <v>12</v>
      </c>
      <c r="M4" s="81">
        <v>24</v>
      </c>
      <c r="N4" s="8">
        <v>24</v>
      </c>
      <c r="O4" s="65">
        <v>3000</v>
      </c>
      <c r="P4" s="66">
        <f>Table2245789101123456736[[#This Row],[PEMBULATAN]]*O4</f>
        <v>72000</v>
      </c>
    </row>
    <row r="5" spans="1:16" ht="24" customHeight="1" x14ac:dyDescent="0.2">
      <c r="A5" s="14"/>
      <c r="B5" s="76"/>
      <c r="C5" s="74" t="s">
        <v>1210</v>
      </c>
      <c r="D5" s="79" t="s">
        <v>1169</v>
      </c>
      <c r="E5" s="13">
        <v>44441</v>
      </c>
      <c r="F5" s="77" t="s">
        <v>907</v>
      </c>
      <c r="G5" s="13">
        <v>44445</v>
      </c>
      <c r="H5" s="78" t="s">
        <v>1437</v>
      </c>
      <c r="I5" s="16">
        <v>75</v>
      </c>
      <c r="J5" s="16">
        <v>25</v>
      </c>
      <c r="K5" s="16">
        <v>7</v>
      </c>
      <c r="L5" s="16">
        <v>1</v>
      </c>
      <c r="M5" s="82">
        <v>3.28125</v>
      </c>
      <c r="N5" s="73">
        <v>3</v>
      </c>
      <c r="O5" s="65">
        <v>3000</v>
      </c>
      <c r="P5" s="66">
        <f>Table2245789101123456736[[#This Row],[PEMBULATAN]]*O5</f>
        <v>9000</v>
      </c>
    </row>
    <row r="6" spans="1:16" ht="24" customHeight="1" x14ac:dyDescent="0.2">
      <c r="A6" s="14"/>
      <c r="B6" s="76"/>
      <c r="C6" s="74" t="s">
        <v>1211</v>
      </c>
      <c r="D6" s="79" t="s">
        <v>1169</v>
      </c>
      <c r="E6" s="13">
        <v>44441</v>
      </c>
      <c r="F6" s="77" t="s">
        <v>907</v>
      </c>
      <c r="G6" s="13">
        <v>44445</v>
      </c>
      <c r="H6" s="78" t="s">
        <v>1437</v>
      </c>
      <c r="I6" s="16">
        <v>23</v>
      </c>
      <c r="J6" s="16">
        <v>12</v>
      </c>
      <c r="K6" s="16">
        <v>14</v>
      </c>
      <c r="L6" s="16">
        <v>2</v>
      </c>
      <c r="M6" s="82">
        <v>0.96599999999999997</v>
      </c>
      <c r="N6" s="73">
        <v>2</v>
      </c>
      <c r="O6" s="65">
        <v>3000</v>
      </c>
      <c r="P6" s="66">
        <f>Table2245789101123456736[[#This Row],[PEMBULATAN]]*O6</f>
        <v>6000</v>
      </c>
    </row>
    <row r="7" spans="1:16" ht="24" customHeight="1" x14ac:dyDescent="0.2">
      <c r="A7" s="14"/>
      <c r="B7" s="105"/>
      <c r="C7" s="74" t="s">
        <v>1212</v>
      </c>
      <c r="D7" s="79" t="s">
        <v>1169</v>
      </c>
      <c r="E7" s="13">
        <v>44441</v>
      </c>
      <c r="F7" s="77" t="s">
        <v>907</v>
      </c>
      <c r="G7" s="13">
        <v>44445</v>
      </c>
      <c r="H7" s="78" t="s">
        <v>1437</v>
      </c>
      <c r="I7" s="16">
        <v>70</v>
      </c>
      <c r="J7" s="16">
        <v>50</v>
      </c>
      <c r="K7" s="16">
        <v>15</v>
      </c>
      <c r="L7" s="16">
        <v>19</v>
      </c>
      <c r="M7" s="82">
        <v>13.125</v>
      </c>
      <c r="N7" s="73">
        <v>19</v>
      </c>
      <c r="O7" s="65">
        <v>3000</v>
      </c>
      <c r="P7" s="66">
        <f>Table2245789101123456736[[#This Row],[PEMBULATAN]]*O7</f>
        <v>57000</v>
      </c>
    </row>
    <row r="8" spans="1:16" ht="24" customHeight="1" x14ac:dyDescent="0.2">
      <c r="A8" s="14"/>
      <c r="B8" s="76" t="s">
        <v>1213</v>
      </c>
      <c r="C8" s="74" t="s">
        <v>1214</v>
      </c>
      <c r="D8" s="79" t="s">
        <v>1169</v>
      </c>
      <c r="E8" s="13">
        <v>44441</v>
      </c>
      <c r="F8" s="77" t="s">
        <v>907</v>
      </c>
      <c r="G8" s="13">
        <v>44445</v>
      </c>
      <c r="H8" s="78" t="s">
        <v>1437</v>
      </c>
      <c r="I8" s="16">
        <v>97</v>
      </c>
      <c r="J8" s="16">
        <v>55</v>
      </c>
      <c r="K8" s="16">
        <v>30</v>
      </c>
      <c r="L8" s="16">
        <v>14</v>
      </c>
      <c r="M8" s="82">
        <v>40.012500000000003</v>
      </c>
      <c r="N8" s="73">
        <v>40</v>
      </c>
      <c r="O8" s="65">
        <v>3000</v>
      </c>
      <c r="P8" s="66">
        <f>Table2245789101123456736[[#This Row],[PEMBULATAN]]*O8</f>
        <v>120000</v>
      </c>
    </row>
    <row r="9" spans="1:16" ht="24" customHeight="1" x14ac:dyDescent="0.2">
      <c r="A9" s="14"/>
      <c r="B9" s="76"/>
      <c r="C9" s="74" t="s">
        <v>1215</v>
      </c>
      <c r="D9" s="79" t="s">
        <v>1169</v>
      </c>
      <c r="E9" s="13">
        <v>44441</v>
      </c>
      <c r="F9" s="77" t="s">
        <v>907</v>
      </c>
      <c r="G9" s="13">
        <v>44445</v>
      </c>
      <c r="H9" s="78" t="s">
        <v>1437</v>
      </c>
      <c r="I9" s="16">
        <v>82</v>
      </c>
      <c r="J9" s="16">
        <v>45</v>
      </c>
      <c r="K9" s="16">
        <v>40</v>
      </c>
      <c r="L9" s="16">
        <v>21</v>
      </c>
      <c r="M9" s="82">
        <v>36.9</v>
      </c>
      <c r="N9" s="73">
        <v>37</v>
      </c>
      <c r="O9" s="65">
        <v>3000</v>
      </c>
      <c r="P9" s="66">
        <f>Table2245789101123456736[[#This Row],[PEMBULATAN]]*O9</f>
        <v>111000</v>
      </c>
    </row>
    <row r="10" spans="1:16" ht="24" customHeight="1" x14ac:dyDescent="0.2">
      <c r="A10" s="14"/>
      <c r="B10" s="76"/>
      <c r="C10" s="74" t="s">
        <v>1216</v>
      </c>
      <c r="D10" s="79" t="s">
        <v>1169</v>
      </c>
      <c r="E10" s="13">
        <v>44441</v>
      </c>
      <c r="F10" s="77" t="s">
        <v>907</v>
      </c>
      <c r="G10" s="13">
        <v>44445</v>
      </c>
      <c r="H10" s="78" t="s">
        <v>1437</v>
      </c>
      <c r="I10" s="16">
        <v>90</v>
      </c>
      <c r="J10" s="16">
        <v>53</v>
      </c>
      <c r="K10" s="16">
        <v>25</v>
      </c>
      <c r="L10" s="16">
        <v>22</v>
      </c>
      <c r="M10" s="82">
        <v>29.8125</v>
      </c>
      <c r="N10" s="73">
        <v>30</v>
      </c>
      <c r="O10" s="65">
        <v>3000</v>
      </c>
      <c r="P10" s="66">
        <f>Table2245789101123456736[[#This Row],[PEMBULATAN]]*O10</f>
        <v>90000</v>
      </c>
    </row>
    <row r="11" spans="1:16" ht="24" customHeight="1" x14ac:dyDescent="0.2">
      <c r="A11" s="14"/>
      <c r="B11" s="76"/>
      <c r="C11" s="74" t="s">
        <v>1217</v>
      </c>
      <c r="D11" s="79" t="s">
        <v>1169</v>
      </c>
      <c r="E11" s="13">
        <v>44441</v>
      </c>
      <c r="F11" s="77" t="s">
        <v>907</v>
      </c>
      <c r="G11" s="13">
        <v>44445</v>
      </c>
      <c r="H11" s="78" t="s">
        <v>1437</v>
      </c>
      <c r="I11" s="16">
        <v>80</v>
      </c>
      <c r="J11" s="16">
        <v>40</v>
      </c>
      <c r="K11" s="16">
        <v>35</v>
      </c>
      <c r="L11" s="16">
        <v>13</v>
      </c>
      <c r="M11" s="82">
        <v>28</v>
      </c>
      <c r="N11" s="73">
        <v>28</v>
      </c>
      <c r="O11" s="65">
        <v>3000</v>
      </c>
      <c r="P11" s="66">
        <f>Table2245789101123456736[[#This Row],[PEMBULATAN]]*O11</f>
        <v>84000</v>
      </c>
    </row>
    <row r="12" spans="1:16" ht="24" customHeight="1" x14ac:dyDescent="0.2">
      <c r="A12" s="14"/>
      <c r="B12" s="76"/>
      <c r="C12" s="74" t="s">
        <v>1218</v>
      </c>
      <c r="D12" s="79" t="s">
        <v>1169</v>
      </c>
      <c r="E12" s="13">
        <v>44441</v>
      </c>
      <c r="F12" s="77" t="s">
        <v>907</v>
      </c>
      <c r="G12" s="13">
        <v>44445</v>
      </c>
      <c r="H12" s="78" t="s">
        <v>1437</v>
      </c>
      <c r="I12" s="16">
        <v>90</v>
      </c>
      <c r="J12" s="16">
        <v>45</v>
      </c>
      <c r="K12" s="16">
        <v>36</v>
      </c>
      <c r="L12" s="16">
        <v>23</v>
      </c>
      <c r="M12" s="82">
        <v>36.450000000000003</v>
      </c>
      <c r="N12" s="73">
        <v>37</v>
      </c>
      <c r="O12" s="65">
        <v>3000</v>
      </c>
      <c r="P12" s="66">
        <f>Table2245789101123456736[[#This Row],[PEMBULATAN]]*O12</f>
        <v>111000</v>
      </c>
    </row>
    <row r="13" spans="1:16" ht="24" customHeight="1" x14ac:dyDescent="0.2">
      <c r="A13" s="14"/>
      <c r="B13" s="76"/>
      <c r="C13" s="74" t="s">
        <v>1219</v>
      </c>
      <c r="D13" s="79" t="s">
        <v>1169</v>
      </c>
      <c r="E13" s="13">
        <v>44441</v>
      </c>
      <c r="F13" s="77" t="s">
        <v>907</v>
      </c>
      <c r="G13" s="13">
        <v>44445</v>
      </c>
      <c r="H13" s="78" t="s">
        <v>1437</v>
      </c>
      <c r="I13" s="16">
        <v>80</v>
      </c>
      <c r="J13" s="16">
        <v>60</v>
      </c>
      <c r="K13" s="16">
        <v>20</v>
      </c>
      <c r="L13" s="16">
        <v>11</v>
      </c>
      <c r="M13" s="82">
        <v>24</v>
      </c>
      <c r="N13" s="73">
        <v>24</v>
      </c>
      <c r="O13" s="65">
        <v>3000</v>
      </c>
      <c r="P13" s="66">
        <f>Table2245789101123456736[[#This Row],[PEMBULATAN]]*O13</f>
        <v>72000</v>
      </c>
    </row>
    <row r="14" spans="1:16" ht="24" customHeight="1" x14ac:dyDescent="0.2">
      <c r="A14" s="14"/>
      <c r="B14" s="76"/>
      <c r="C14" s="74" t="s">
        <v>1220</v>
      </c>
      <c r="D14" s="79" t="s">
        <v>1169</v>
      </c>
      <c r="E14" s="13">
        <v>44441</v>
      </c>
      <c r="F14" s="77" t="s">
        <v>907</v>
      </c>
      <c r="G14" s="13">
        <v>44445</v>
      </c>
      <c r="H14" s="78" t="s">
        <v>1437</v>
      </c>
      <c r="I14" s="16">
        <v>68</v>
      </c>
      <c r="J14" s="16">
        <v>50</v>
      </c>
      <c r="K14" s="16">
        <v>29</v>
      </c>
      <c r="L14" s="16">
        <v>20</v>
      </c>
      <c r="M14" s="82">
        <v>24.65</v>
      </c>
      <c r="N14" s="73">
        <v>25</v>
      </c>
      <c r="O14" s="65">
        <v>3000</v>
      </c>
      <c r="P14" s="66">
        <f>Table2245789101123456736[[#This Row],[PEMBULATAN]]*O14</f>
        <v>75000</v>
      </c>
    </row>
    <row r="15" spans="1:16" ht="24" customHeight="1" x14ac:dyDescent="0.2">
      <c r="A15" s="14"/>
      <c r="B15" s="76"/>
      <c r="C15" s="74" t="s">
        <v>1221</v>
      </c>
      <c r="D15" s="79" t="s">
        <v>1169</v>
      </c>
      <c r="E15" s="13">
        <v>44441</v>
      </c>
      <c r="F15" s="77" t="s">
        <v>907</v>
      </c>
      <c r="G15" s="13">
        <v>44445</v>
      </c>
      <c r="H15" s="78" t="s">
        <v>1437</v>
      </c>
      <c r="I15" s="16">
        <v>78</v>
      </c>
      <c r="J15" s="16">
        <v>59</v>
      </c>
      <c r="K15" s="16">
        <v>33</v>
      </c>
      <c r="L15" s="16">
        <v>10</v>
      </c>
      <c r="M15" s="82">
        <v>37.966500000000003</v>
      </c>
      <c r="N15" s="73">
        <v>38</v>
      </c>
      <c r="O15" s="65">
        <v>3000</v>
      </c>
      <c r="P15" s="66">
        <f>Table2245789101123456736[[#This Row],[PEMBULATAN]]*O15</f>
        <v>114000</v>
      </c>
    </row>
    <row r="16" spans="1:16" ht="24" customHeight="1" x14ac:dyDescent="0.2">
      <c r="A16" s="14"/>
      <c r="B16" s="76"/>
      <c r="C16" s="74" t="s">
        <v>1222</v>
      </c>
      <c r="D16" s="79" t="s">
        <v>1169</v>
      </c>
      <c r="E16" s="13">
        <v>44441</v>
      </c>
      <c r="F16" s="77" t="s">
        <v>907</v>
      </c>
      <c r="G16" s="13">
        <v>44445</v>
      </c>
      <c r="H16" s="78" t="s">
        <v>1437</v>
      </c>
      <c r="I16" s="16">
        <v>80</v>
      </c>
      <c r="J16" s="16">
        <v>50</v>
      </c>
      <c r="K16" s="16">
        <v>39</v>
      </c>
      <c r="L16" s="16">
        <v>18</v>
      </c>
      <c r="M16" s="82">
        <v>39</v>
      </c>
      <c r="N16" s="73">
        <v>39</v>
      </c>
      <c r="O16" s="65">
        <v>3000</v>
      </c>
      <c r="P16" s="66">
        <f>Table2245789101123456736[[#This Row],[PEMBULATAN]]*O16</f>
        <v>117000</v>
      </c>
    </row>
    <row r="17" spans="1:16" ht="24" customHeight="1" x14ac:dyDescent="0.2">
      <c r="A17" s="14"/>
      <c r="B17" s="76"/>
      <c r="C17" s="74" t="s">
        <v>1223</v>
      </c>
      <c r="D17" s="79" t="s">
        <v>1169</v>
      </c>
      <c r="E17" s="13">
        <v>44441</v>
      </c>
      <c r="F17" s="77" t="s">
        <v>907</v>
      </c>
      <c r="G17" s="13">
        <v>44445</v>
      </c>
      <c r="H17" s="78" t="s">
        <v>1437</v>
      </c>
      <c r="I17" s="16">
        <v>62</v>
      </c>
      <c r="J17" s="16">
        <v>40</v>
      </c>
      <c r="K17" s="16">
        <v>12</v>
      </c>
      <c r="L17" s="16">
        <v>3</v>
      </c>
      <c r="M17" s="82">
        <v>7.44</v>
      </c>
      <c r="N17" s="73">
        <v>8</v>
      </c>
      <c r="O17" s="65">
        <v>3000</v>
      </c>
      <c r="P17" s="66">
        <f>Table2245789101123456736[[#This Row],[PEMBULATAN]]*O17</f>
        <v>24000</v>
      </c>
    </row>
    <row r="18" spans="1:16" ht="24" customHeight="1" x14ac:dyDescent="0.2">
      <c r="A18" s="14"/>
      <c r="B18" s="76"/>
      <c r="C18" s="74" t="s">
        <v>1224</v>
      </c>
      <c r="D18" s="79" t="s">
        <v>1169</v>
      </c>
      <c r="E18" s="13">
        <v>44441</v>
      </c>
      <c r="F18" s="77" t="s">
        <v>907</v>
      </c>
      <c r="G18" s="13">
        <v>44445</v>
      </c>
      <c r="H18" s="78" t="s">
        <v>1437</v>
      </c>
      <c r="I18" s="16">
        <v>85</v>
      </c>
      <c r="J18" s="16">
        <v>60</v>
      </c>
      <c r="K18" s="16">
        <v>30</v>
      </c>
      <c r="L18" s="16">
        <v>21</v>
      </c>
      <c r="M18" s="82">
        <v>38.25</v>
      </c>
      <c r="N18" s="73">
        <v>38</v>
      </c>
      <c r="O18" s="65">
        <v>3000</v>
      </c>
      <c r="P18" s="66">
        <f>Table2245789101123456736[[#This Row],[PEMBULATAN]]*O18</f>
        <v>114000</v>
      </c>
    </row>
    <row r="19" spans="1:16" ht="24" customHeight="1" x14ac:dyDescent="0.2">
      <c r="A19" s="14"/>
      <c r="B19" s="76"/>
      <c r="C19" s="74" t="s">
        <v>1225</v>
      </c>
      <c r="D19" s="79" t="s">
        <v>1169</v>
      </c>
      <c r="E19" s="13">
        <v>44441</v>
      </c>
      <c r="F19" s="77" t="s">
        <v>907</v>
      </c>
      <c r="G19" s="13">
        <v>44445</v>
      </c>
      <c r="H19" s="78" t="s">
        <v>1437</v>
      </c>
      <c r="I19" s="16">
        <v>72</v>
      </c>
      <c r="J19" s="16">
        <v>70</v>
      </c>
      <c r="K19" s="16">
        <v>33</v>
      </c>
      <c r="L19" s="16">
        <v>8</v>
      </c>
      <c r="M19" s="82">
        <v>41.58</v>
      </c>
      <c r="N19" s="73">
        <v>42</v>
      </c>
      <c r="O19" s="65">
        <v>3000</v>
      </c>
      <c r="P19" s="66">
        <f>Table2245789101123456736[[#This Row],[PEMBULATAN]]*O19</f>
        <v>126000</v>
      </c>
    </row>
    <row r="20" spans="1:16" ht="24" customHeight="1" x14ac:dyDescent="0.2">
      <c r="A20" s="14"/>
      <c r="B20" s="76"/>
      <c r="C20" s="74" t="s">
        <v>1226</v>
      </c>
      <c r="D20" s="79" t="s">
        <v>1169</v>
      </c>
      <c r="E20" s="13">
        <v>44441</v>
      </c>
      <c r="F20" s="77" t="s">
        <v>907</v>
      </c>
      <c r="G20" s="13">
        <v>44445</v>
      </c>
      <c r="H20" s="78" t="s">
        <v>1437</v>
      </c>
      <c r="I20" s="16">
        <v>53</v>
      </c>
      <c r="J20" s="16">
        <v>48</v>
      </c>
      <c r="K20" s="16">
        <v>12</v>
      </c>
      <c r="L20" s="16">
        <v>6</v>
      </c>
      <c r="M20" s="82">
        <v>7.6319999999999997</v>
      </c>
      <c r="N20" s="73">
        <v>8</v>
      </c>
      <c r="O20" s="65">
        <v>3000</v>
      </c>
      <c r="P20" s="66">
        <f>Table2245789101123456736[[#This Row],[PEMBULATAN]]*O20</f>
        <v>24000</v>
      </c>
    </row>
    <row r="21" spans="1:16" ht="24" customHeight="1" x14ac:dyDescent="0.2">
      <c r="A21" s="14"/>
      <c r="B21" s="76"/>
      <c r="C21" s="74" t="s">
        <v>1227</v>
      </c>
      <c r="D21" s="79" t="s">
        <v>1169</v>
      </c>
      <c r="E21" s="13">
        <v>44441</v>
      </c>
      <c r="F21" s="77" t="s">
        <v>907</v>
      </c>
      <c r="G21" s="13">
        <v>44445</v>
      </c>
      <c r="H21" s="78" t="s">
        <v>1437</v>
      </c>
      <c r="I21" s="16">
        <v>65</v>
      </c>
      <c r="J21" s="16">
        <v>60</v>
      </c>
      <c r="K21" s="16">
        <v>30</v>
      </c>
      <c r="L21" s="16">
        <v>7</v>
      </c>
      <c r="M21" s="82">
        <v>29.25</v>
      </c>
      <c r="N21" s="73">
        <v>29</v>
      </c>
      <c r="O21" s="65">
        <v>3000</v>
      </c>
      <c r="P21" s="66">
        <f>Table2245789101123456736[[#This Row],[PEMBULATAN]]*O21</f>
        <v>87000</v>
      </c>
    </row>
    <row r="22" spans="1:16" ht="24" customHeight="1" x14ac:dyDescent="0.2">
      <c r="A22" s="14"/>
      <c r="B22" s="76"/>
      <c r="C22" s="74" t="s">
        <v>1228</v>
      </c>
      <c r="D22" s="79" t="s">
        <v>1169</v>
      </c>
      <c r="E22" s="13">
        <v>44441</v>
      </c>
      <c r="F22" s="77" t="s">
        <v>907</v>
      </c>
      <c r="G22" s="13">
        <v>44445</v>
      </c>
      <c r="H22" s="78" t="s">
        <v>1437</v>
      </c>
      <c r="I22" s="16">
        <v>105</v>
      </c>
      <c r="J22" s="16">
        <v>60</v>
      </c>
      <c r="K22" s="16">
        <v>42</v>
      </c>
      <c r="L22" s="16">
        <v>28</v>
      </c>
      <c r="M22" s="82">
        <v>66.150000000000006</v>
      </c>
      <c r="N22" s="73">
        <v>66</v>
      </c>
      <c r="O22" s="65">
        <v>3000</v>
      </c>
      <c r="P22" s="66">
        <f>Table2245789101123456736[[#This Row],[PEMBULATAN]]*O22</f>
        <v>198000</v>
      </c>
    </row>
    <row r="23" spans="1:16" ht="24" customHeight="1" x14ac:dyDescent="0.2">
      <c r="A23" s="14"/>
      <c r="B23" s="76"/>
      <c r="C23" s="74" t="s">
        <v>1229</v>
      </c>
      <c r="D23" s="79" t="s">
        <v>1169</v>
      </c>
      <c r="E23" s="13">
        <v>44441</v>
      </c>
      <c r="F23" s="77" t="s">
        <v>907</v>
      </c>
      <c r="G23" s="13">
        <v>44445</v>
      </c>
      <c r="H23" s="78" t="s">
        <v>1437</v>
      </c>
      <c r="I23" s="16">
        <v>60</v>
      </c>
      <c r="J23" s="16">
        <v>70</v>
      </c>
      <c r="K23" s="16">
        <v>34</v>
      </c>
      <c r="L23" s="16">
        <v>11</v>
      </c>
      <c r="M23" s="82">
        <v>35.700000000000003</v>
      </c>
      <c r="N23" s="73">
        <v>36</v>
      </c>
      <c r="O23" s="65">
        <v>3000</v>
      </c>
      <c r="P23" s="66">
        <f>Table2245789101123456736[[#This Row],[PEMBULATAN]]*O23</f>
        <v>108000</v>
      </c>
    </row>
    <row r="24" spans="1:16" ht="24" customHeight="1" x14ac:dyDescent="0.2">
      <c r="A24" s="14"/>
      <c r="B24" s="76"/>
      <c r="C24" s="74" t="s">
        <v>1230</v>
      </c>
      <c r="D24" s="79" t="s">
        <v>1169</v>
      </c>
      <c r="E24" s="13">
        <v>44441</v>
      </c>
      <c r="F24" s="77" t="s">
        <v>907</v>
      </c>
      <c r="G24" s="13">
        <v>44445</v>
      </c>
      <c r="H24" s="78" t="s">
        <v>1437</v>
      </c>
      <c r="I24" s="16">
        <v>62</v>
      </c>
      <c r="J24" s="16">
        <v>17</v>
      </c>
      <c r="K24" s="16">
        <v>20</v>
      </c>
      <c r="L24" s="16">
        <v>1</v>
      </c>
      <c r="M24" s="82">
        <v>5.27</v>
      </c>
      <c r="N24" s="73">
        <v>5</v>
      </c>
      <c r="O24" s="65">
        <v>3000</v>
      </c>
      <c r="P24" s="66">
        <f>Table2245789101123456736[[#This Row],[PEMBULATAN]]*O24</f>
        <v>15000</v>
      </c>
    </row>
    <row r="25" spans="1:16" ht="24" customHeight="1" x14ac:dyDescent="0.2">
      <c r="A25" s="14"/>
      <c r="B25" s="76"/>
      <c r="C25" s="74" t="s">
        <v>1231</v>
      </c>
      <c r="D25" s="79" t="s">
        <v>1169</v>
      </c>
      <c r="E25" s="13">
        <v>44441</v>
      </c>
      <c r="F25" s="77" t="s">
        <v>907</v>
      </c>
      <c r="G25" s="13">
        <v>44445</v>
      </c>
      <c r="H25" s="78" t="s">
        <v>1437</v>
      </c>
      <c r="I25" s="16">
        <v>63</v>
      </c>
      <c r="J25" s="16">
        <v>22</v>
      </c>
      <c r="K25" s="16">
        <v>5</v>
      </c>
      <c r="L25" s="16">
        <v>1</v>
      </c>
      <c r="M25" s="82">
        <v>1.7324999999999999</v>
      </c>
      <c r="N25" s="73">
        <v>2</v>
      </c>
      <c r="O25" s="65">
        <v>3000</v>
      </c>
      <c r="P25" s="66">
        <f>Table2245789101123456736[[#This Row],[PEMBULATAN]]*O25</f>
        <v>6000</v>
      </c>
    </row>
    <row r="26" spans="1:16" ht="24" customHeight="1" x14ac:dyDescent="0.2">
      <c r="A26" s="14"/>
      <c r="B26" s="76"/>
      <c r="C26" s="74" t="s">
        <v>1232</v>
      </c>
      <c r="D26" s="79" t="s">
        <v>1169</v>
      </c>
      <c r="E26" s="13">
        <v>44441</v>
      </c>
      <c r="F26" s="77" t="s">
        <v>907</v>
      </c>
      <c r="G26" s="13">
        <v>44445</v>
      </c>
      <c r="H26" s="78" t="s">
        <v>1437</v>
      </c>
      <c r="I26" s="16">
        <v>80</v>
      </c>
      <c r="J26" s="16">
        <v>45</v>
      </c>
      <c r="K26" s="16">
        <v>30</v>
      </c>
      <c r="L26" s="16">
        <v>13</v>
      </c>
      <c r="M26" s="82">
        <v>27</v>
      </c>
      <c r="N26" s="73">
        <v>27</v>
      </c>
      <c r="O26" s="65">
        <v>3000</v>
      </c>
      <c r="P26" s="66">
        <f>Table2245789101123456736[[#This Row],[PEMBULATAN]]*O26</f>
        <v>81000</v>
      </c>
    </row>
    <row r="27" spans="1:16" ht="24" customHeight="1" x14ac:dyDescent="0.2">
      <c r="A27" s="14"/>
      <c r="B27" s="76"/>
      <c r="C27" s="74" t="s">
        <v>1233</v>
      </c>
      <c r="D27" s="79" t="s">
        <v>1169</v>
      </c>
      <c r="E27" s="13">
        <v>44441</v>
      </c>
      <c r="F27" s="77" t="s">
        <v>907</v>
      </c>
      <c r="G27" s="13">
        <v>44445</v>
      </c>
      <c r="H27" s="78" t="s">
        <v>1437</v>
      </c>
      <c r="I27" s="16">
        <v>86</v>
      </c>
      <c r="J27" s="16">
        <v>69</v>
      </c>
      <c r="K27" s="16">
        <v>32</v>
      </c>
      <c r="L27" s="16">
        <v>10</v>
      </c>
      <c r="M27" s="82">
        <v>47.472000000000001</v>
      </c>
      <c r="N27" s="73">
        <v>48</v>
      </c>
      <c r="O27" s="65">
        <v>3000</v>
      </c>
      <c r="P27" s="66">
        <f>Table2245789101123456736[[#This Row],[PEMBULATAN]]*O27</f>
        <v>144000</v>
      </c>
    </row>
    <row r="28" spans="1:16" ht="24" customHeight="1" x14ac:dyDescent="0.2">
      <c r="A28" s="14"/>
      <c r="B28" s="76"/>
      <c r="C28" s="74" t="s">
        <v>1234</v>
      </c>
      <c r="D28" s="79" t="s">
        <v>1169</v>
      </c>
      <c r="E28" s="13">
        <v>44441</v>
      </c>
      <c r="F28" s="77" t="s">
        <v>907</v>
      </c>
      <c r="G28" s="13">
        <v>44445</v>
      </c>
      <c r="H28" s="78" t="s">
        <v>1437</v>
      </c>
      <c r="I28" s="16">
        <v>50</v>
      </c>
      <c r="J28" s="16">
        <v>20</v>
      </c>
      <c r="K28" s="16">
        <v>17</v>
      </c>
      <c r="L28" s="16">
        <v>3</v>
      </c>
      <c r="M28" s="82">
        <v>4.25</v>
      </c>
      <c r="N28" s="73">
        <v>4</v>
      </c>
      <c r="O28" s="65">
        <v>3000</v>
      </c>
      <c r="P28" s="66">
        <f>Table2245789101123456736[[#This Row],[PEMBULATAN]]*O28</f>
        <v>12000</v>
      </c>
    </row>
    <row r="29" spans="1:16" ht="24" customHeight="1" x14ac:dyDescent="0.2">
      <c r="A29" s="14"/>
      <c r="B29" s="76"/>
      <c r="C29" s="74" t="s">
        <v>1235</v>
      </c>
      <c r="D29" s="79" t="s">
        <v>1169</v>
      </c>
      <c r="E29" s="13">
        <v>44441</v>
      </c>
      <c r="F29" s="77" t="s">
        <v>907</v>
      </c>
      <c r="G29" s="13">
        <v>44445</v>
      </c>
      <c r="H29" s="78" t="s">
        <v>1437</v>
      </c>
      <c r="I29" s="16">
        <v>36</v>
      </c>
      <c r="J29" s="16">
        <v>30</v>
      </c>
      <c r="K29" s="16">
        <v>17</v>
      </c>
      <c r="L29" s="16">
        <v>2</v>
      </c>
      <c r="M29" s="82">
        <v>4.59</v>
      </c>
      <c r="N29" s="73">
        <v>5</v>
      </c>
      <c r="O29" s="65">
        <v>3000</v>
      </c>
      <c r="P29" s="66">
        <f>Table2245789101123456736[[#This Row],[PEMBULATAN]]*O29</f>
        <v>15000</v>
      </c>
    </row>
    <row r="30" spans="1:16" ht="24" customHeight="1" x14ac:dyDescent="0.2">
      <c r="A30" s="14"/>
      <c r="B30" s="76"/>
      <c r="C30" s="74" t="s">
        <v>1236</v>
      </c>
      <c r="D30" s="79" t="s">
        <v>1169</v>
      </c>
      <c r="E30" s="13">
        <v>44441</v>
      </c>
      <c r="F30" s="77" t="s">
        <v>907</v>
      </c>
      <c r="G30" s="13">
        <v>44445</v>
      </c>
      <c r="H30" s="78" t="s">
        <v>1437</v>
      </c>
      <c r="I30" s="16">
        <v>97</v>
      </c>
      <c r="J30" s="16">
        <v>50</v>
      </c>
      <c r="K30" s="16">
        <v>28</v>
      </c>
      <c r="L30" s="16">
        <v>16</v>
      </c>
      <c r="M30" s="82">
        <v>33.950000000000003</v>
      </c>
      <c r="N30" s="73">
        <v>34</v>
      </c>
      <c r="O30" s="65">
        <v>3000</v>
      </c>
      <c r="P30" s="66">
        <f>Table2245789101123456736[[#This Row],[PEMBULATAN]]*O30</f>
        <v>102000</v>
      </c>
    </row>
    <row r="31" spans="1:16" ht="24" customHeight="1" x14ac:dyDescent="0.2">
      <c r="A31" s="14"/>
      <c r="B31" s="76"/>
      <c r="C31" s="74" t="s">
        <v>1237</v>
      </c>
      <c r="D31" s="79" t="s">
        <v>1169</v>
      </c>
      <c r="E31" s="13">
        <v>44441</v>
      </c>
      <c r="F31" s="77" t="s">
        <v>907</v>
      </c>
      <c r="G31" s="13">
        <v>44445</v>
      </c>
      <c r="H31" s="78" t="s">
        <v>1437</v>
      </c>
      <c r="I31" s="16">
        <v>135</v>
      </c>
      <c r="J31" s="16">
        <v>30</v>
      </c>
      <c r="K31" s="16">
        <v>10</v>
      </c>
      <c r="L31" s="16">
        <v>8</v>
      </c>
      <c r="M31" s="82">
        <v>10.125</v>
      </c>
      <c r="N31" s="73">
        <v>10</v>
      </c>
      <c r="O31" s="65">
        <v>3000</v>
      </c>
      <c r="P31" s="66">
        <f>Table2245789101123456736[[#This Row],[PEMBULATAN]]*O31</f>
        <v>30000</v>
      </c>
    </row>
    <row r="32" spans="1:16" ht="24" customHeight="1" x14ac:dyDescent="0.2">
      <c r="A32" s="14"/>
      <c r="B32" s="76"/>
      <c r="C32" s="74" t="s">
        <v>1238</v>
      </c>
      <c r="D32" s="79" t="s">
        <v>1169</v>
      </c>
      <c r="E32" s="13">
        <v>44441</v>
      </c>
      <c r="F32" s="77" t="s">
        <v>907</v>
      </c>
      <c r="G32" s="13">
        <v>44445</v>
      </c>
      <c r="H32" s="78" t="s">
        <v>1437</v>
      </c>
      <c r="I32" s="16">
        <v>90</v>
      </c>
      <c r="J32" s="16">
        <v>60</v>
      </c>
      <c r="K32" s="16">
        <v>45</v>
      </c>
      <c r="L32" s="16">
        <v>25</v>
      </c>
      <c r="M32" s="82">
        <v>60.75</v>
      </c>
      <c r="N32" s="73">
        <v>61</v>
      </c>
      <c r="O32" s="65">
        <v>3000</v>
      </c>
      <c r="P32" s="66">
        <f>Table2245789101123456736[[#This Row],[PEMBULATAN]]*O32</f>
        <v>183000</v>
      </c>
    </row>
    <row r="33" spans="1:16" ht="24" customHeight="1" x14ac:dyDescent="0.2">
      <c r="A33" s="14"/>
      <c r="B33" s="76"/>
      <c r="C33" s="74" t="s">
        <v>1239</v>
      </c>
      <c r="D33" s="79" t="s">
        <v>1169</v>
      </c>
      <c r="E33" s="13">
        <v>44441</v>
      </c>
      <c r="F33" s="77" t="s">
        <v>907</v>
      </c>
      <c r="G33" s="13">
        <v>44445</v>
      </c>
      <c r="H33" s="78" t="s">
        <v>1437</v>
      </c>
      <c r="I33" s="16">
        <v>50</v>
      </c>
      <c r="J33" s="16">
        <v>39</v>
      </c>
      <c r="K33" s="16">
        <v>17</v>
      </c>
      <c r="L33" s="16">
        <v>6</v>
      </c>
      <c r="M33" s="82">
        <v>8.2874999999999996</v>
      </c>
      <c r="N33" s="73">
        <v>8</v>
      </c>
      <c r="O33" s="65">
        <v>3000</v>
      </c>
      <c r="P33" s="66">
        <f>Table2245789101123456736[[#This Row],[PEMBULATAN]]*O33</f>
        <v>24000</v>
      </c>
    </row>
    <row r="34" spans="1:16" ht="24" customHeight="1" x14ac:dyDescent="0.2">
      <c r="A34" s="14"/>
      <c r="B34" s="76"/>
      <c r="C34" s="74" t="s">
        <v>1240</v>
      </c>
      <c r="D34" s="79" t="s">
        <v>1169</v>
      </c>
      <c r="E34" s="13">
        <v>44441</v>
      </c>
      <c r="F34" s="77" t="s">
        <v>907</v>
      </c>
      <c r="G34" s="13">
        <v>44445</v>
      </c>
      <c r="H34" s="78" t="s">
        <v>1437</v>
      </c>
      <c r="I34" s="16">
        <v>75</v>
      </c>
      <c r="J34" s="16">
        <v>60</v>
      </c>
      <c r="K34" s="16">
        <v>20</v>
      </c>
      <c r="L34" s="16">
        <v>17</v>
      </c>
      <c r="M34" s="82">
        <v>22.5</v>
      </c>
      <c r="N34" s="73">
        <v>23</v>
      </c>
      <c r="O34" s="65">
        <v>3000</v>
      </c>
      <c r="P34" s="66">
        <f>Table2245789101123456736[[#This Row],[PEMBULATAN]]*O34</f>
        <v>69000</v>
      </c>
    </row>
    <row r="35" spans="1:16" ht="24" customHeight="1" x14ac:dyDescent="0.2">
      <c r="A35" s="14"/>
      <c r="B35" s="76"/>
      <c r="C35" s="74" t="s">
        <v>1241</v>
      </c>
      <c r="D35" s="79" t="s">
        <v>1169</v>
      </c>
      <c r="E35" s="13">
        <v>44441</v>
      </c>
      <c r="F35" s="77" t="s">
        <v>907</v>
      </c>
      <c r="G35" s="13">
        <v>44445</v>
      </c>
      <c r="H35" s="78" t="s">
        <v>1437</v>
      </c>
      <c r="I35" s="16">
        <v>60</v>
      </c>
      <c r="J35" s="16">
        <v>63</v>
      </c>
      <c r="K35" s="16">
        <v>20</v>
      </c>
      <c r="L35" s="16">
        <v>11</v>
      </c>
      <c r="M35" s="82">
        <v>18.899999999999999</v>
      </c>
      <c r="N35" s="73">
        <v>19</v>
      </c>
      <c r="O35" s="65">
        <v>3000</v>
      </c>
      <c r="P35" s="66">
        <f>Table2245789101123456736[[#This Row],[PEMBULATAN]]*O35</f>
        <v>57000</v>
      </c>
    </row>
    <row r="36" spans="1:16" ht="24" customHeight="1" x14ac:dyDescent="0.2">
      <c r="A36" s="14"/>
      <c r="B36" s="76"/>
      <c r="C36" s="74" t="s">
        <v>1242</v>
      </c>
      <c r="D36" s="79" t="s">
        <v>1169</v>
      </c>
      <c r="E36" s="13">
        <v>44441</v>
      </c>
      <c r="F36" s="77" t="s">
        <v>907</v>
      </c>
      <c r="G36" s="13">
        <v>44445</v>
      </c>
      <c r="H36" s="78" t="s">
        <v>1437</v>
      </c>
      <c r="I36" s="16">
        <v>80</v>
      </c>
      <c r="J36" s="16">
        <v>60</v>
      </c>
      <c r="K36" s="16">
        <v>15</v>
      </c>
      <c r="L36" s="16">
        <v>15</v>
      </c>
      <c r="M36" s="82">
        <v>18</v>
      </c>
      <c r="N36" s="73">
        <v>18</v>
      </c>
      <c r="O36" s="65">
        <v>3000</v>
      </c>
      <c r="P36" s="66">
        <f>Table2245789101123456736[[#This Row],[PEMBULATAN]]*O36</f>
        <v>54000</v>
      </c>
    </row>
    <row r="37" spans="1:16" ht="24" customHeight="1" x14ac:dyDescent="0.2">
      <c r="A37" s="14"/>
      <c r="B37" s="76"/>
      <c r="C37" s="74" t="s">
        <v>1243</v>
      </c>
      <c r="D37" s="79" t="s">
        <v>1169</v>
      </c>
      <c r="E37" s="13">
        <v>44441</v>
      </c>
      <c r="F37" s="77" t="s">
        <v>907</v>
      </c>
      <c r="G37" s="13">
        <v>44445</v>
      </c>
      <c r="H37" s="78" t="s">
        <v>1437</v>
      </c>
      <c r="I37" s="16">
        <v>80</v>
      </c>
      <c r="J37" s="16">
        <v>50</v>
      </c>
      <c r="K37" s="16">
        <v>25</v>
      </c>
      <c r="L37" s="16">
        <v>11</v>
      </c>
      <c r="M37" s="82">
        <v>25</v>
      </c>
      <c r="N37" s="73">
        <v>25</v>
      </c>
      <c r="O37" s="65">
        <v>3000</v>
      </c>
      <c r="P37" s="66">
        <f>Table2245789101123456736[[#This Row],[PEMBULATAN]]*O37</f>
        <v>75000</v>
      </c>
    </row>
    <row r="38" spans="1:16" ht="24" customHeight="1" x14ac:dyDescent="0.2">
      <c r="A38" s="14"/>
      <c r="B38" s="76"/>
      <c r="C38" s="74" t="s">
        <v>1244</v>
      </c>
      <c r="D38" s="79" t="s">
        <v>1169</v>
      </c>
      <c r="E38" s="13">
        <v>44441</v>
      </c>
      <c r="F38" s="77" t="s">
        <v>907</v>
      </c>
      <c r="G38" s="13">
        <v>44445</v>
      </c>
      <c r="H38" s="78" t="s">
        <v>1437</v>
      </c>
      <c r="I38" s="16">
        <v>79</v>
      </c>
      <c r="J38" s="16">
        <v>50</v>
      </c>
      <c r="K38" s="16">
        <v>45</v>
      </c>
      <c r="L38" s="16">
        <v>14</v>
      </c>
      <c r="M38" s="82">
        <v>44.4375</v>
      </c>
      <c r="N38" s="73">
        <v>45</v>
      </c>
      <c r="O38" s="65">
        <v>3000</v>
      </c>
      <c r="P38" s="66">
        <f>Table2245789101123456736[[#This Row],[PEMBULATAN]]*O38</f>
        <v>135000</v>
      </c>
    </row>
    <row r="39" spans="1:16" ht="24" customHeight="1" x14ac:dyDescent="0.2">
      <c r="A39" s="14"/>
      <c r="B39" s="76"/>
      <c r="C39" s="74" t="s">
        <v>1245</v>
      </c>
      <c r="D39" s="79" t="s">
        <v>1169</v>
      </c>
      <c r="E39" s="13">
        <v>44441</v>
      </c>
      <c r="F39" s="77" t="s">
        <v>907</v>
      </c>
      <c r="G39" s="13">
        <v>44445</v>
      </c>
      <c r="H39" s="78" t="s">
        <v>1437</v>
      </c>
      <c r="I39" s="16">
        <v>100</v>
      </c>
      <c r="J39" s="16">
        <v>58</v>
      </c>
      <c r="K39" s="16">
        <v>31</v>
      </c>
      <c r="L39" s="16">
        <v>15</v>
      </c>
      <c r="M39" s="82">
        <v>44.95</v>
      </c>
      <c r="N39" s="73">
        <v>45</v>
      </c>
      <c r="O39" s="65">
        <v>3000</v>
      </c>
      <c r="P39" s="66">
        <f>Table2245789101123456736[[#This Row],[PEMBULATAN]]*O39</f>
        <v>135000</v>
      </c>
    </row>
    <row r="40" spans="1:16" ht="24" customHeight="1" x14ac:dyDescent="0.2">
      <c r="A40" s="14"/>
      <c r="B40" s="76"/>
      <c r="C40" s="74" t="s">
        <v>1246</v>
      </c>
      <c r="D40" s="79" t="s">
        <v>1169</v>
      </c>
      <c r="E40" s="13">
        <v>44441</v>
      </c>
      <c r="F40" s="77" t="s">
        <v>907</v>
      </c>
      <c r="G40" s="13">
        <v>44445</v>
      </c>
      <c r="H40" s="78" t="s">
        <v>1437</v>
      </c>
      <c r="I40" s="16">
        <v>93</v>
      </c>
      <c r="J40" s="16">
        <v>60</v>
      </c>
      <c r="K40" s="16">
        <v>43</v>
      </c>
      <c r="L40" s="16">
        <v>22</v>
      </c>
      <c r="M40" s="82">
        <v>59.984999999999999</v>
      </c>
      <c r="N40" s="73">
        <v>60</v>
      </c>
      <c r="O40" s="65">
        <v>3000</v>
      </c>
      <c r="P40" s="66">
        <f>Table2245789101123456736[[#This Row],[PEMBULATAN]]*O40</f>
        <v>180000</v>
      </c>
    </row>
    <row r="41" spans="1:16" ht="24" customHeight="1" x14ac:dyDescent="0.2">
      <c r="A41" s="14"/>
      <c r="B41" s="76"/>
      <c r="C41" s="74" t="s">
        <v>1247</v>
      </c>
      <c r="D41" s="79" t="s">
        <v>1169</v>
      </c>
      <c r="E41" s="13">
        <v>44441</v>
      </c>
      <c r="F41" s="77" t="s">
        <v>907</v>
      </c>
      <c r="G41" s="13">
        <v>44445</v>
      </c>
      <c r="H41" s="78" t="s">
        <v>1437</v>
      </c>
      <c r="I41" s="16">
        <v>80</v>
      </c>
      <c r="J41" s="16">
        <v>50</v>
      </c>
      <c r="K41" s="16">
        <v>27</v>
      </c>
      <c r="L41" s="16">
        <v>10</v>
      </c>
      <c r="M41" s="82">
        <v>27</v>
      </c>
      <c r="N41" s="73">
        <v>27</v>
      </c>
      <c r="O41" s="65">
        <v>3000</v>
      </c>
      <c r="P41" s="66">
        <f>Table2245789101123456736[[#This Row],[PEMBULATAN]]*O41</f>
        <v>81000</v>
      </c>
    </row>
    <row r="42" spans="1:16" ht="24" customHeight="1" x14ac:dyDescent="0.2">
      <c r="A42" s="14"/>
      <c r="B42" s="76"/>
      <c r="C42" s="74" t="s">
        <v>1248</v>
      </c>
      <c r="D42" s="79" t="s">
        <v>1169</v>
      </c>
      <c r="E42" s="13">
        <v>44441</v>
      </c>
      <c r="F42" s="77" t="s">
        <v>907</v>
      </c>
      <c r="G42" s="13">
        <v>44445</v>
      </c>
      <c r="H42" s="78" t="s">
        <v>1437</v>
      </c>
      <c r="I42" s="16">
        <v>70</v>
      </c>
      <c r="J42" s="16">
        <v>60</v>
      </c>
      <c r="K42" s="16">
        <v>30</v>
      </c>
      <c r="L42" s="16">
        <v>10</v>
      </c>
      <c r="M42" s="82">
        <v>31.5</v>
      </c>
      <c r="N42" s="73">
        <v>32</v>
      </c>
      <c r="O42" s="65">
        <v>3000</v>
      </c>
      <c r="P42" s="66">
        <f>Table2245789101123456736[[#This Row],[PEMBULATAN]]*O42</f>
        <v>96000</v>
      </c>
    </row>
    <row r="43" spans="1:16" ht="24" customHeight="1" x14ac:dyDescent="0.2">
      <c r="A43" s="14"/>
      <c r="B43" s="76"/>
      <c r="C43" s="74" t="s">
        <v>1249</v>
      </c>
      <c r="D43" s="79" t="s">
        <v>1169</v>
      </c>
      <c r="E43" s="13">
        <v>44441</v>
      </c>
      <c r="F43" s="77" t="s">
        <v>907</v>
      </c>
      <c r="G43" s="13">
        <v>44445</v>
      </c>
      <c r="H43" s="78" t="s">
        <v>1437</v>
      </c>
      <c r="I43" s="16">
        <v>80</v>
      </c>
      <c r="J43" s="16">
        <v>60</v>
      </c>
      <c r="K43" s="16">
        <v>29</v>
      </c>
      <c r="L43" s="16">
        <v>13</v>
      </c>
      <c r="M43" s="82">
        <v>34.799999999999997</v>
      </c>
      <c r="N43" s="73">
        <v>35</v>
      </c>
      <c r="O43" s="65">
        <v>3000</v>
      </c>
      <c r="P43" s="66">
        <f>Table2245789101123456736[[#This Row],[PEMBULATAN]]*O43</f>
        <v>105000</v>
      </c>
    </row>
    <row r="44" spans="1:16" ht="24" customHeight="1" x14ac:dyDescent="0.2">
      <c r="A44" s="14"/>
      <c r="B44" s="76"/>
      <c r="C44" s="74" t="s">
        <v>1250</v>
      </c>
      <c r="D44" s="79" t="s">
        <v>1169</v>
      </c>
      <c r="E44" s="13">
        <v>44441</v>
      </c>
      <c r="F44" s="77" t="s">
        <v>907</v>
      </c>
      <c r="G44" s="13">
        <v>44445</v>
      </c>
      <c r="H44" s="78" t="s">
        <v>1437</v>
      </c>
      <c r="I44" s="16">
        <v>48</v>
      </c>
      <c r="J44" s="16">
        <v>50</v>
      </c>
      <c r="K44" s="16">
        <v>33</v>
      </c>
      <c r="L44" s="16">
        <v>26</v>
      </c>
      <c r="M44" s="82">
        <v>19.8</v>
      </c>
      <c r="N44" s="73">
        <v>26</v>
      </c>
      <c r="O44" s="65">
        <v>3000</v>
      </c>
      <c r="P44" s="66">
        <f>Table2245789101123456736[[#This Row],[PEMBULATAN]]*O44</f>
        <v>78000</v>
      </c>
    </row>
    <row r="45" spans="1:16" ht="24" customHeight="1" x14ac:dyDescent="0.2">
      <c r="A45" s="14"/>
      <c r="B45" s="76"/>
      <c r="C45" s="74" t="s">
        <v>1251</v>
      </c>
      <c r="D45" s="79" t="s">
        <v>1169</v>
      </c>
      <c r="E45" s="13">
        <v>44441</v>
      </c>
      <c r="F45" s="77" t="s">
        <v>907</v>
      </c>
      <c r="G45" s="13">
        <v>44445</v>
      </c>
      <c r="H45" s="78" t="s">
        <v>1437</v>
      </c>
      <c r="I45" s="16">
        <v>105</v>
      </c>
      <c r="J45" s="16">
        <v>60</v>
      </c>
      <c r="K45" s="16">
        <v>40</v>
      </c>
      <c r="L45" s="16">
        <v>27</v>
      </c>
      <c r="M45" s="82">
        <v>63</v>
      </c>
      <c r="N45" s="73">
        <v>63</v>
      </c>
      <c r="O45" s="65">
        <v>3000</v>
      </c>
      <c r="P45" s="66">
        <f>Table2245789101123456736[[#This Row],[PEMBULATAN]]*O45</f>
        <v>189000</v>
      </c>
    </row>
    <row r="46" spans="1:16" ht="24" customHeight="1" x14ac:dyDescent="0.2">
      <c r="A46" s="14"/>
      <c r="B46" s="76"/>
      <c r="C46" s="74" t="s">
        <v>1252</v>
      </c>
      <c r="D46" s="79" t="s">
        <v>1169</v>
      </c>
      <c r="E46" s="13">
        <v>44441</v>
      </c>
      <c r="F46" s="77" t="s">
        <v>907</v>
      </c>
      <c r="G46" s="13">
        <v>44445</v>
      </c>
      <c r="H46" s="78" t="s">
        <v>1437</v>
      </c>
      <c r="I46" s="16">
        <v>60</v>
      </c>
      <c r="J46" s="16">
        <v>39</v>
      </c>
      <c r="K46" s="16">
        <v>15</v>
      </c>
      <c r="L46" s="16">
        <v>6</v>
      </c>
      <c r="M46" s="82">
        <v>8.7750000000000004</v>
      </c>
      <c r="N46" s="73">
        <v>9</v>
      </c>
      <c r="O46" s="65">
        <v>3000</v>
      </c>
      <c r="P46" s="66">
        <f>Table2245789101123456736[[#This Row],[PEMBULATAN]]*O46</f>
        <v>27000</v>
      </c>
    </row>
    <row r="47" spans="1:16" ht="24" customHeight="1" x14ac:dyDescent="0.2">
      <c r="A47" s="14"/>
      <c r="B47" s="76"/>
      <c r="C47" s="74" t="s">
        <v>1253</v>
      </c>
      <c r="D47" s="79" t="s">
        <v>1169</v>
      </c>
      <c r="E47" s="13">
        <v>44441</v>
      </c>
      <c r="F47" s="77" t="s">
        <v>907</v>
      </c>
      <c r="G47" s="13">
        <v>44445</v>
      </c>
      <c r="H47" s="78" t="s">
        <v>1437</v>
      </c>
      <c r="I47" s="16">
        <v>90</v>
      </c>
      <c r="J47" s="16">
        <v>60</v>
      </c>
      <c r="K47" s="16">
        <v>32</v>
      </c>
      <c r="L47" s="16">
        <v>20</v>
      </c>
      <c r="M47" s="82">
        <v>43.2</v>
      </c>
      <c r="N47" s="73">
        <v>43</v>
      </c>
      <c r="O47" s="65">
        <v>3000</v>
      </c>
      <c r="P47" s="66">
        <f>Table2245789101123456736[[#This Row],[PEMBULATAN]]*O47</f>
        <v>129000</v>
      </c>
    </row>
    <row r="48" spans="1:16" ht="24" customHeight="1" x14ac:dyDescent="0.2">
      <c r="A48" s="14"/>
      <c r="B48" s="76"/>
      <c r="C48" s="74" t="s">
        <v>1254</v>
      </c>
      <c r="D48" s="79" t="s">
        <v>1169</v>
      </c>
      <c r="E48" s="13">
        <v>44441</v>
      </c>
      <c r="F48" s="77" t="s">
        <v>907</v>
      </c>
      <c r="G48" s="13">
        <v>44445</v>
      </c>
      <c r="H48" s="78" t="s">
        <v>1437</v>
      </c>
      <c r="I48" s="16">
        <v>70</v>
      </c>
      <c r="J48" s="16">
        <v>58</v>
      </c>
      <c r="K48" s="16">
        <v>30</v>
      </c>
      <c r="L48" s="16">
        <v>9</v>
      </c>
      <c r="M48" s="82">
        <v>30.45</v>
      </c>
      <c r="N48" s="73">
        <v>31</v>
      </c>
      <c r="O48" s="65">
        <v>3000</v>
      </c>
      <c r="P48" s="66">
        <f>Table2245789101123456736[[#This Row],[PEMBULATAN]]*O48</f>
        <v>93000</v>
      </c>
    </row>
    <row r="49" spans="1:16" ht="24" customHeight="1" x14ac:dyDescent="0.2">
      <c r="A49" s="14"/>
      <c r="B49" s="76"/>
      <c r="C49" s="74" t="s">
        <v>1255</v>
      </c>
      <c r="D49" s="79" t="s">
        <v>1169</v>
      </c>
      <c r="E49" s="13">
        <v>44441</v>
      </c>
      <c r="F49" s="77" t="s">
        <v>907</v>
      </c>
      <c r="G49" s="13">
        <v>44445</v>
      </c>
      <c r="H49" s="78" t="s">
        <v>1437</v>
      </c>
      <c r="I49" s="16">
        <v>100</v>
      </c>
      <c r="J49" s="16">
        <v>60</v>
      </c>
      <c r="K49" s="16">
        <v>30</v>
      </c>
      <c r="L49" s="16">
        <v>10</v>
      </c>
      <c r="M49" s="82">
        <v>45</v>
      </c>
      <c r="N49" s="73">
        <v>45</v>
      </c>
      <c r="O49" s="65">
        <v>3000</v>
      </c>
      <c r="P49" s="66">
        <f>Table2245789101123456736[[#This Row],[PEMBULATAN]]*O49</f>
        <v>135000</v>
      </c>
    </row>
    <row r="50" spans="1:16" ht="24" customHeight="1" x14ac:dyDescent="0.2">
      <c r="A50" s="14"/>
      <c r="B50" s="76"/>
      <c r="C50" s="74" t="s">
        <v>1256</v>
      </c>
      <c r="D50" s="79" t="s">
        <v>1169</v>
      </c>
      <c r="E50" s="13">
        <v>44441</v>
      </c>
      <c r="F50" s="77" t="s">
        <v>907</v>
      </c>
      <c r="G50" s="13">
        <v>44445</v>
      </c>
      <c r="H50" s="78" t="s">
        <v>1437</v>
      </c>
      <c r="I50" s="16">
        <v>70</v>
      </c>
      <c r="J50" s="16">
        <v>60</v>
      </c>
      <c r="K50" s="16">
        <v>40</v>
      </c>
      <c r="L50" s="16">
        <v>9</v>
      </c>
      <c r="M50" s="82">
        <v>42</v>
      </c>
      <c r="N50" s="73">
        <v>42</v>
      </c>
      <c r="O50" s="65">
        <v>3000</v>
      </c>
      <c r="P50" s="66">
        <f>Table2245789101123456736[[#This Row],[PEMBULATAN]]*O50</f>
        <v>126000</v>
      </c>
    </row>
    <row r="51" spans="1:16" ht="24" customHeight="1" x14ac:dyDescent="0.2">
      <c r="A51" s="14"/>
      <c r="B51" s="76"/>
      <c r="C51" s="74" t="s">
        <v>1257</v>
      </c>
      <c r="D51" s="79" t="s">
        <v>1169</v>
      </c>
      <c r="E51" s="13">
        <v>44441</v>
      </c>
      <c r="F51" s="77" t="s">
        <v>907</v>
      </c>
      <c r="G51" s="13">
        <v>44445</v>
      </c>
      <c r="H51" s="78" t="s">
        <v>1437</v>
      </c>
      <c r="I51" s="16">
        <v>80</v>
      </c>
      <c r="J51" s="16">
        <v>70</v>
      </c>
      <c r="K51" s="16">
        <v>30</v>
      </c>
      <c r="L51" s="16">
        <v>11</v>
      </c>
      <c r="M51" s="82">
        <v>42</v>
      </c>
      <c r="N51" s="73">
        <v>42</v>
      </c>
      <c r="O51" s="65">
        <v>3000</v>
      </c>
      <c r="P51" s="66">
        <f>Table2245789101123456736[[#This Row],[PEMBULATAN]]*O51</f>
        <v>126000</v>
      </c>
    </row>
    <row r="52" spans="1:16" ht="24" customHeight="1" x14ac:dyDescent="0.2">
      <c r="A52" s="14"/>
      <c r="B52" s="76"/>
      <c r="C52" s="74" t="s">
        <v>1258</v>
      </c>
      <c r="D52" s="79" t="s">
        <v>1169</v>
      </c>
      <c r="E52" s="13">
        <v>44441</v>
      </c>
      <c r="F52" s="77" t="s">
        <v>907</v>
      </c>
      <c r="G52" s="13">
        <v>44445</v>
      </c>
      <c r="H52" s="78" t="s">
        <v>1437</v>
      </c>
      <c r="I52" s="16">
        <v>50</v>
      </c>
      <c r="J52" s="16">
        <v>35</v>
      </c>
      <c r="K52" s="16">
        <v>26</v>
      </c>
      <c r="L52" s="16">
        <v>4</v>
      </c>
      <c r="M52" s="82">
        <v>11.375</v>
      </c>
      <c r="N52" s="73">
        <v>12</v>
      </c>
      <c r="O52" s="65">
        <v>3000</v>
      </c>
      <c r="P52" s="66">
        <f>Table2245789101123456736[[#This Row],[PEMBULATAN]]*O52</f>
        <v>36000</v>
      </c>
    </row>
    <row r="53" spans="1:16" ht="24" customHeight="1" x14ac:dyDescent="0.2">
      <c r="A53" s="14"/>
      <c r="B53" s="76"/>
      <c r="C53" s="74" t="s">
        <v>1259</v>
      </c>
      <c r="D53" s="79" t="s">
        <v>1169</v>
      </c>
      <c r="E53" s="13">
        <v>44441</v>
      </c>
      <c r="F53" s="77" t="s">
        <v>907</v>
      </c>
      <c r="G53" s="13">
        <v>44445</v>
      </c>
      <c r="H53" s="78" t="s">
        <v>1437</v>
      </c>
      <c r="I53" s="16">
        <v>82</v>
      </c>
      <c r="J53" s="16">
        <v>68</v>
      </c>
      <c r="K53" s="16">
        <v>38</v>
      </c>
      <c r="L53" s="16">
        <v>20</v>
      </c>
      <c r="M53" s="82">
        <v>52.972000000000001</v>
      </c>
      <c r="N53" s="73">
        <v>53</v>
      </c>
      <c r="O53" s="65">
        <v>3000</v>
      </c>
      <c r="P53" s="66">
        <f>Table2245789101123456736[[#This Row],[PEMBULATAN]]*O53</f>
        <v>159000</v>
      </c>
    </row>
    <row r="54" spans="1:16" ht="24" customHeight="1" x14ac:dyDescent="0.2">
      <c r="A54" s="14"/>
      <c r="B54" s="76"/>
      <c r="C54" s="74" t="s">
        <v>1260</v>
      </c>
      <c r="D54" s="79" t="s">
        <v>1169</v>
      </c>
      <c r="E54" s="13">
        <v>44441</v>
      </c>
      <c r="F54" s="77" t="s">
        <v>907</v>
      </c>
      <c r="G54" s="13">
        <v>44445</v>
      </c>
      <c r="H54" s="78" t="s">
        <v>1437</v>
      </c>
      <c r="I54" s="16">
        <v>23</v>
      </c>
      <c r="J54" s="16">
        <v>22</v>
      </c>
      <c r="K54" s="16">
        <v>3</v>
      </c>
      <c r="L54" s="16">
        <v>14</v>
      </c>
      <c r="M54" s="82">
        <v>0.3795</v>
      </c>
      <c r="N54" s="73">
        <v>14</v>
      </c>
      <c r="O54" s="65">
        <v>3000</v>
      </c>
      <c r="P54" s="66">
        <f>Table2245789101123456736[[#This Row],[PEMBULATAN]]*O54</f>
        <v>42000</v>
      </c>
    </row>
    <row r="55" spans="1:16" ht="24" customHeight="1" x14ac:dyDescent="0.2">
      <c r="A55" s="14"/>
      <c r="B55" s="76"/>
      <c r="C55" s="74" t="s">
        <v>1261</v>
      </c>
      <c r="D55" s="79" t="s">
        <v>1169</v>
      </c>
      <c r="E55" s="13">
        <v>44441</v>
      </c>
      <c r="F55" s="77" t="s">
        <v>907</v>
      </c>
      <c r="G55" s="13">
        <v>44445</v>
      </c>
      <c r="H55" s="78" t="s">
        <v>1437</v>
      </c>
      <c r="I55" s="16">
        <v>96</v>
      </c>
      <c r="J55" s="16">
        <v>65</v>
      </c>
      <c r="K55" s="16">
        <v>30</v>
      </c>
      <c r="L55" s="16">
        <v>23</v>
      </c>
      <c r="M55" s="82">
        <v>46.8</v>
      </c>
      <c r="N55" s="73">
        <v>47</v>
      </c>
      <c r="O55" s="65">
        <v>3000</v>
      </c>
      <c r="P55" s="66">
        <f>Table2245789101123456736[[#This Row],[PEMBULATAN]]*O55</f>
        <v>141000</v>
      </c>
    </row>
    <row r="56" spans="1:16" ht="24" customHeight="1" x14ac:dyDescent="0.2">
      <c r="A56" s="14"/>
      <c r="B56" s="76"/>
      <c r="C56" s="74" t="s">
        <v>1262</v>
      </c>
      <c r="D56" s="79" t="s">
        <v>1169</v>
      </c>
      <c r="E56" s="13">
        <v>44441</v>
      </c>
      <c r="F56" s="77" t="s">
        <v>907</v>
      </c>
      <c r="G56" s="13">
        <v>44445</v>
      </c>
      <c r="H56" s="78" t="s">
        <v>1437</v>
      </c>
      <c r="I56" s="16">
        <v>105</v>
      </c>
      <c r="J56" s="16">
        <v>50</v>
      </c>
      <c r="K56" s="16">
        <v>35</v>
      </c>
      <c r="L56" s="16">
        <v>24</v>
      </c>
      <c r="M56" s="82">
        <v>45.9375</v>
      </c>
      <c r="N56" s="73">
        <v>46</v>
      </c>
      <c r="O56" s="65">
        <v>3000</v>
      </c>
      <c r="P56" s="66">
        <f>Table2245789101123456736[[#This Row],[PEMBULATAN]]*O56</f>
        <v>138000</v>
      </c>
    </row>
    <row r="57" spans="1:16" ht="24" customHeight="1" x14ac:dyDescent="0.2">
      <c r="A57" s="14"/>
      <c r="B57" s="76"/>
      <c r="C57" s="74" t="s">
        <v>1263</v>
      </c>
      <c r="D57" s="79" t="s">
        <v>1169</v>
      </c>
      <c r="E57" s="13">
        <v>44441</v>
      </c>
      <c r="F57" s="77" t="s">
        <v>907</v>
      </c>
      <c r="G57" s="13">
        <v>44445</v>
      </c>
      <c r="H57" s="78" t="s">
        <v>1437</v>
      </c>
      <c r="I57" s="16">
        <v>110</v>
      </c>
      <c r="J57" s="16">
        <v>60</v>
      </c>
      <c r="K57" s="16">
        <v>42</v>
      </c>
      <c r="L57" s="16">
        <v>33</v>
      </c>
      <c r="M57" s="82">
        <v>69.3</v>
      </c>
      <c r="N57" s="73">
        <v>70</v>
      </c>
      <c r="O57" s="65">
        <v>3000</v>
      </c>
      <c r="P57" s="66">
        <f>Table2245789101123456736[[#This Row],[PEMBULATAN]]*O57</f>
        <v>210000</v>
      </c>
    </row>
    <row r="58" spans="1:16" ht="24" customHeight="1" x14ac:dyDescent="0.2">
      <c r="A58" s="14"/>
      <c r="B58" s="76"/>
      <c r="C58" s="74" t="s">
        <v>1264</v>
      </c>
      <c r="D58" s="79" t="s">
        <v>1169</v>
      </c>
      <c r="E58" s="13">
        <v>44441</v>
      </c>
      <c r="F58" s="77" t="s">
        <v>907</v>
      </c>
      <c r="G58" s="13">
        <v>44445</v>
      </c>
      <c r="H58" s="78" t="s">
        <v>1437</v>
      </c>
      <c r="I58" s="16">
        <v>66</v>
      </c>
      <c r="J58" s="16">
        <v>50</v>
      </c>
      <c r="K58" s="16">
        <v>25</v>
      </c>
      <c r="L58" s="16">
        <v>9</v>
      </c>
      <c r="M58" s="82">
        <v>20.625</v>
      </c>
      <c r="N58" s="73">
        <v>21</v>
      </c>
      <c r="O58" s="65">
        <v>3000</v>
      </c>
      <c r="P58" s="66">
        <f>Table2245789101123456736[[#This Row],[PEMBULATAN]]*O58</f>
        <v>63000</v>
      </c>
    </row>
    <row r="59" spans="1:16" ht="24" customHeight="1" x14ac:dyDescent="0.2">
      <c r="A59" s="14"/>
      <c r="B59" s="76"/>
      <c r="C59" s="74" t="s">
        <v>1265</v>
      </c>
      <c r="D59" s="79" t="s">
        <v>1169</v>
      </c>
      <c r="E59" s="13">
        <v>44441</v>
      </c>
      <c r="F59" s="77" t="s">
        <v>907</v>
      </c>
      <c r="G59" s="13">
        <v>44445</v>
      </c>
      <c r="H59" s="78" t="s">
        <v>1437</v>
      </c>
      <c r="I59" s="16">
        <v>60</v>
      </c>
      <c r="J59" s="16">
        <v>50</v>
      </c>
      <c r="K59" s="16">
        <v>30</v>
      </c>
      <c r="L59" s="16">
        <v>18</v>
      </c>
      <c r="M59" s="82">
        <v>22.5</v>
      </c>
      <c r="N59" s="73">
        <v>23</v>
      </c>
      <c r="O59" s="65">
        <v>3000</v>
      </c>
      <c r="P59" s="66">
        <f>Table2245789101123456736[[#This Row],[PEMBULATAN]]*O59</f>
        <v>69000</v>
      </c>
    </row>
    <row r="60" spans="1:16" ht="24" customHeight="1" x14ac:dyDescent="0.2">
      <c r="A60" s="14"/>
      <c r="B60" s="76"/>
      <c r="C60" s="74" t="s">
        <v>1266</v>
      </c>
      <c r="D60" s="79" t="s">
        <v>1169</v>
      </c>
      <c r="E60" s="13">
        <v>44441</v>
      </c>
      <c r="F60" s="77" t="s">
        <v>907</v>
      </c>
      <c r="G60" s="13">
        <v>44445</v>
      </c>
      <c r="H60" s="78" t="s">
        <v>1437</v>
      </c>
      <c r="I60" s="16">
        <v>90</v>
      </c>
      <c r="J60" s="16">
        <v>57</v>
      </c>
      <c r="K60" s="16">
        <v>25</v>
      </c>
      <c r="L60" s="16">
        <v>15</v>
      </c>
      <c r="M60" s="82">
        <v>32.0625</v>
      </c>
      <c r="N60" s="73">
        <v>32</v>
      </c>
      <c r="O60" s="65">
        <v>3000</v>
      </c>
      <c r="P60" s="66">
        <f>Table2245789101123456736[[#This Row],[PEMBULATAN]]*O60</f>
        <v>96000</v>
      </c>
    </row>
    <row r="61" spans="1:16" ht="24" customHeight="1" x14ac:dyDescent="0.2">
      <c r="A61" s="14"/>
      <c r="B61" s="76"/>
      <c r="C61" s="74" t="s">
        <v>1267</v>
      </c>
      <c r="D61" s="79" t="s">
        <v>1169</v>
      </c>
      <c r="E61" s="13">
        <v>44441</v>
      </c>
      <c r="F61" s="77" t="s">
        <v>907</v>
      </c>
      <c r="G61" s="13">
        <v>44445</v>
      </c>
      <c r="H61" s="78" t="s">
        <v>1437</v>
      </c>
      <c r="I61" s="16">
        <v>80</v>
      </c>
      <c r="J61" s="16">
        <v>60</v>
      </c>
      <c r="K61" s="16">
        <v>30</v>
      </c>
      <c r="L61" s="16">
        <v>14</v>
      </c>
      <c r="M61" s="82">
        <v>36</v>
      </c>
      <c r="N61" s="73">
        <v>36</v>
      </c>
      <c r="O61" s="65">
        <v>3000</v>
      </c>
      <c r="P61" s="66">
        <f>Table2245789101123456736[[#This Row],[PEMBULATAN]]*O61</f>
        <v>108000</v>
      </c>
    </row>
    <row r="62" spans="1:16" ht="24" customHeight="1" x14ac:dyDescent="0.2">
      <c r="A62" s="14"/>
      <c r="B62" s="76"/>
      <c r="C62" s="74" t="s">
        <v>1268</v>
      </c>
      <c r="D62" s="79" t="s">
        <v>1169</v>
      </c>
      <c r="E62" s="13">
        <v>44441</v>
      </c>
      <c r="F62" s="77" t="s">
        <v>907</v>
      </c>
      <c r="G62" s="13">
        <v>44445</v>
      </c>
      <c r="H62" s="78" t="s">
        <v>1437</v>
      </c>
      <c r="I62" s="16">
        <v>23</v>
      </c>
      <c r="J62" s="16">
        <v>14</v>
      </c>
      <c r="K62" s="16">
        <v>8</v>
      </c>
      <c r="L62" s="16">
        <v>1</v>
      </c>
      <c r="M62" s="82">
        <v>0.64400000000000002</v>
      </c>
      <c r="N62" s="73">
        <v>1</v>
      </c>
      <c r="O62" s="65">
        <v>3000</v>
      </c>
      <c r="P62" s="66">
        <f>Table2245789101123456736[[#This Row],[PEMBULATAN]]*O62</f>
        <v>3000</v>
      </c>
    </row>
    <row r="63" spans="1:16" ht="24" customHeight="1" x14ac:dyDescent="0.2">
      <c r="A63" s="14"/>
      <c r="B63" s="76"/>
      <c r="C63" s="74" t="s">
        <v>1269</v>
      </c>
      <c r="D63" s="79" t="s">
        <v>1169</v>
      </c>
      <c r="E63" s="13">
        <v>44441</v>
      </c>
      <c r="F63" s="77" t="s">
        <v>907</v>
      </c>
      <c r="G63" s="13">
        <v>44445</v>
      </c>
      <c r="H63" s="78" t="s">
        <v>1437</v>
      </c>
      <c r="I63" s="16">
        <v>80</v>
      </c>
      <c r="J63" s="16">
        <v>28</v>
      </c>
      <c r="K63" s="16">
        <v>40</v>
      </c>
      <c r="L63" s="16">
        <v>2</v>
      </c>
      <c r="M63" s="82">
        <v>22.4</v>
      </c>
      <c r="N63" s="73">
        <v>23</v>
      </c>
      <c r="O63" s="65">
        <v>3000</v>
      </c>
      <c r="P63" s="66">
        <f>Table2245789101123456736[[#This Row],[PEMBULATAN]]*O63</f>
        <v>69000</v>
      </c>
    </row>
    <row r="64" spans="1:16" ht="24" customHeight="1" x14ac:dyDescent="0.2">
      <c r="A64" s="14"/>
      <c r="B64" s="76"/>
      <c r="C64" s="74" t="s">
        <v>1270</v>
      </c>
      <c r="D64" s="79" t="s">
        <v>1169</v>
      </c>
      <c r="E64" s="13">
        <v>44441</v>
      </c>
      <c r="F64" s="77" t="s">
        <v>907</v>
      </c>
      <c r="G64" s="13">
        <v>44445</v>
      </c>
      <c r="H64" s="78" t="s">
        <v>1437</v>
      </c>
      <c r="I64" s="16">
        <v>80</v>
      </c>
      <c r="J64" s="16">
        <v>60</v>
      </c>
      <c r="K64" s="16">
        <v>30</v>
      </c>
      <c r="L64" s="16">
        <v>9</v>
      </c>
      <c r="M64" s="82">
        <v>36</v>
      </c>
      <c r="N64" s="73">
        <v>36</v>
      </c>
      <c r="O64" s="65">
        <v>3000</v>
      </c>
      <c r="P64" s="66">
        <f>Table2245789101123456736[[#This Row],[PEMBULATAN]]*O64</f>
        <v>108000</v>
      </c>
    </row>
    <row r="65" spans="1:16" ht="24" customHeight="1" x14ac:dyDescent="0.2">
      <c r="A65" s="14"/>
      <c r="B65" s="76"/>
      <c r="C65" s="74" t="s">
        <v>1271</v>
      </c>
      <c r="D65" s="79" t="s">
        <v>1169</v>
      </c>
      <c r="E65" s="13">
        <v>44441</v>
      </c>
      <c r="F65" s="77" t="s">
        <v>907</v>
      </c>
      <c r="G65" s="13">
        <v>44445</v>
      </c>
      <c r="H65" s="78" t="s">
        <v>1437</v>
      </c>
      <c r="I65" s="16">
        <v>40</v>
      </c>
      <c r="J65" s="16">
        <v>43</v>
      </c>
      <c r="K65" s="16">
        <v>10</v>
      </c>
      <c r="L65" s="16">
        <v>3</v>
      </c>
      <c r="M65" s="82">
        <v>4.3</v>
      </c>
      <c r="N65" s="73">
        <v>5</v>
      </c>
      <c r="O65" s="65">
        <v>3000</v>
      </c>
      <c r="P65" s="66">
        <f>Table2245789101123456736[[#This Row],[PEMBULATAN]]*O65</f>
        <v>15000</v>
      </c>
    </row>
    <row r="66" spans="1:16" ht="24" customHeight="1" x14ac:dyDescent="0.2">
      <c r="A66" s="14"/>
      <c r="B66" s="76"/>
      <c r="C66" s="74" t="s">
        <v>1272</v>
      </c>
      <c r="D66" s="79" t="s">
        <v>1169</v>
      </c>
      <c r="E66" s="13">
        <v>44441</v>
      </c>
      <c r="F66" s="77" t="s">
        <v>907</v>
      </c>
      <c r="G66" s="13">
        <v>44445</v>
      </c>
      <c r="H66" s="78" t="s">
        <v>1437</v>
      </c>
      <c r="I66" s="16">
        <v>55</v>
      </c>
      <c r="J66" s="16">
        <v>50</v>
      </c>
      <c r="K66" s="16">
        <v>40</v>
      </c>
      <c r="L66" s="16">
        <v>12</v>
      </c>
      <c r="M66" s="82">
        <v>27.5</v>
      </c>
      <c r="N66" s="73">
        <v>28</v>
      </c>
      <c r="O66" s="65">
        <v>3000</v>
      </c>
      <c r="P66" s="66">
        <f>Table2245789101123456736[[#This Row],[PEMBULATAN]]*O66</f>
        <v>84000</v>
      </c>
    </row>
    <row r="67" spans="1:16" ht="24" customHeight="1" x14ac:dyDescent="0.2">
      <c r="A67" s="14"/>
      <c r="B67" s="76"/>
      <c r="C67" s="74" t="s">
        <v>1273</v>
      </c>
      <c r="D67" s="79" t="s">
        <v>1169</v>
      </c>
      <c r="E67" s="13">
        <v>44441</v>
      </c>
      <c r="F67" s="77" t="s">
        <v>907</v>
      </c>
      <c r="G67" s="13">
        <v>44445</v>
      </c>
      <c r="H67" s="78" t="s">
        <v>1437</v>
      </c>
      <c r="I67" s="16">
        <v>70</v>
      </c>
      <c r="J67" s="16">
        <v>60</v>
      </c>
      <c r="K67" s="16">
        <v>23</v>
      </c>
      <c r="L67" s="16">
        <v>14</v>
      </c>
      <c r="M67" s="82">
        <v>24.15</v>
      </c>
      <c r="N67" s="73">
        <v>24</v>
      </c>
      <c r="O67" s="65">
        <v>3000</v>
      </c>
      <c r="P67" s="66">
        <f>Table2245789101123456736[[#This Row],[PEMBULATAN]]*O67</f>
        <v>72000</v>
      </c>
    </row>
    <row r="68" spans="1:16" ht="24" customHeight="1" x14ac:dyDescent="0.2">
      <c r="A68" s="14"/>
      <c r="B68" s="76"/>
      <c r="C68" s="74" t="s">
        <v>1274</v>
      </c>
      <c r="D68" s="79" t="s">
        <v>1169</v>
      </c>
      <c r="E68" s="13">
        <v>44441</v>
      </c>
      <c r="F68" s="77" t="s">
        <v>907</v>
      </c>
      <c r="G68" s="13">
        <v>44445</v>
      </c>
      <c r="H68" s="78" t="s">
        <v>1437</v>
      </c>
      <c r="I68" s="16">
        <v>60</v>
      </c>
      <c r="J68" s="16">
        <v>53</v>
      </c>
      <c r="K68" s="16">
        <v>20</v>
      </c>
      <c r="L68" s="16">
        <v>6</v>
      </c>
      <c r="M68" s="82">
        <v>15.9</v>
      </c>
      <c r="N68" s="73">
        <v>16</v>
      </c>
      <c r="O68" s="65">
        <v>3000</v>
      </c>
      <c r="P68" s="66">
        <f>Table2245789101123456736[[#This Row],[PEMBULATAN]]*O68</f>
        <v>48000</v>
      </c>
    </row>
    <row r="69" spans="1:16" ht="24" customHeight="1" x14ac:dyDescent="0.2">
      <c r="A69" s="14"/>
      <c r="B69" s="76"/>
      <c r="C69" s="74" t="s">
        <v>1275</v>
      </c>
      <c r="D69" s="79" t="s">
        <v>1169</v>
      </c>
      <c r="E69" s="13">
        <v>44441</v>
      </c>
      <c r="F69" s="77" t="s">
        <v>907</v>
      </c>
      <c r="G69" s="13">
        <v>44445</v>
      </c>
      <c r="H69" s="78" t="s">
        <v>1437</v>
      </c>
      <c r="I69" s="16">
        <v>60</v>
      </c>
      <c r="J69" s="16">
        <v>60</v>
      </c>
      <c r="K69" s="16">
        <v>22</v>
      </c>
      <c r="L69" s="16">
        <v>13</v>
      </c>
      <c r="M69" s="82">
        <v>19.8</v>
      </c>
      <c r="N69" s="73">
        <v>20</v>
      </c>
      <c r="O69" s="65">
        <v>3000</v>
      </c>
      <c r="P69" s="66">
        <f>Table2245789101123456736[[#This Row],[PEMBULATAN]]*O69</f>
        <v>60000</v>
      </c>
    </row>
    <row r="70" spans="1:16" ht="24" customHeight="1" x14ac:dyDescent="0.2">
      <c r="A70" s="14"/>
      <c r="B70" s="76"/>
      <c r="C70" s="74" t="s">
        <v>1276</v>
      </c>
      <c r="D70" s="79" t="s">
        <v>1169</v>
      </c>
      <c r="E70" s="13">
        <v>44441</v>
      </c>
      <c r="F70" s="77" t="s">
        <v>907</v>
      </c>
      <c r="G70" s="13">
        <v>44445</v>
      </c>
      <c r="H70" s="78" t="s">
        <v>1437</v>
      </c>
      <c r="I70" s="16">
        <v>50</v>
      </c>
      <c r="J70" s="16">
        <v>30</v>
      </c>
      <c r="K70" s="16">
        <v>10</v>
      </c>
      <c r="L70" s="16">
        <v>2</v>
      </c>
      <c r="M70" s="82">
        <v>3.75</v>
      </c>
      <c r="N70" s="73">
        <v>4</v>
      </c>
      <c r="O70" s="65">
        <v>3000</v>
      </c>
      <c r="P70" s="66">
        <f>Table2245789101123456736[[#This Row],[PEMBULATAN]]*O70</f>
        <v>12000</v>
      </c>
    </row>
    <row r="71" spans="1:16" ht="24" customHeight="1" x14ac:dyDescent="0.2">
      <c r="A71" s="14"/>
      <c r="B71" s="76"/>
      <c r="C71" s="74" t="s">
        <v>1277</v>
      </c>
      <c r="D71" s="79" t="s">
        <v>1169</v>
      </c>
      <c r="E71" s="13">
        <v>44441</v>
      </c>
      <c r="F71" s="77" t="s">
        <v>907</v>
      </c>
      <c r="G71" s="13">
        <v>44445</v>
      </c>
      <c r="H71" s="78" t="s">
        <v>1437</v>
      </c>
      <c r="I71" s="16">
        <v>50</v>
      </c>
      <c r="J71" s="16">
        <v>40</v>
      </c>
      <c r="K71" s="16">
        <v>20</v>
      </c>
      <c r="L71" s="16">
        <v>6</v>
      </c>
      <c r="M71" s="82">
        <v>10</v>
      </c>
      <c r="N71" s="73">
        <v>10</v>
      </c>
      <c r="O71" s="65">
        <v>3000</v>
      </c>
      <c r="P71" s="66">
        <f>Table2245789101123456736[[#This Row],[PEMBULATAN]]*O71</f>
        <v>30000</v>
      </c>
    </row>
    <row r="72" spans="1:16" ht="24" customHeight="1" x14ac:dyDescent="0.2">
      <c r="A72" s="14"/>
      <c r="B72" s="76"/>
      <c r="C72" s="74" t="s">
        <v>1278</v>
      </c>
      <c r="D72" s="79" t="s">
        <v>1169</v>
      </c>
      <c r="E72" s="13">
        <v>44441</v>
      </c>
      <c r="F72" s="77" t="s">
        <v>907</v>
      </c>
      <c r="G72" s="13">
        <v>44445</v>
      </c>
      <c r="H72" s="78" t="s">
        <v>1437</v>
      </c>
      <c r="I72" s="16">
        <v>90</v>
      </c>
      <c r="J72" s="16">
        <v>60</v>
      </c>
      <c r="K72" s="16">
        <v>40</v>
      </c>
      <c r="L72" s="16">
        <v>15</v>
      </c>
      <c r="M72" s="82">
        <v>54</v>
      </c>
      <c r="N72" s="73">
        <v>54</v>
      </c>
      <c r="O72" s="65">
        <v>3000</v>
      </c>
      <c r="P72" s="66">
        <f>Table2245789101123456736[[#This Row],[PEMBULATAN]]*O72</f>
        <v>162000</v>
      </c>
    </row>
    <row r="73" spans="1:16" ht="24" customHeight="1" x14ac:dyDescent="0.2">
      <c r="A73" s="14"/>
      <c r="B73" s="76"/>
      <c r="C73" s="74" t="s">
        <v>1279</v>
      </c>
      <c r="D73" s="79" t="s">
        <v>1169</v>
      </c>
      <c r="E73" s="13">
        <v>44441</v>
      </c>
      <c r="F73" s="77" t="s">
        <v>907</v>
      </c>
      <c r="G73" s="13">
        <v>44445</v>
      </c>
      <c r="H73" s="78" t="s">
        <v>1437</v>
      </c>
      <c r="I73" s="16">
        <v>40</v>
      </c>
      <c r="J73" s="16">
        <v>25</v>
      </c>
      <c r="K73" s="16">
        <v>31</v>
      </c>
      <c r="L73" s="16">
        <v>7</v>
      </c>
      <c r="M73" s="82">
        <v>7.75</v>
      </c>
      <c r="N73" s="73">
        <v>8</v>
      </c>
      <c r="O73" s="65">
        <v>3000</v>
      </c>
      <c r="P73" s="66">
        <f>Table2245789101123456736[[#This Row],[PEMBULATAN]]*O73</f>
        <v>24000</v>
      </c>
    </row>
    <row r="74" spans="1:16" ht="24" customHeight="1" x14ac:dyDescent="0.2">
      <c r="A74" s="14"/>
      <c r="B74" s="76"/>
      <c r="C74" s="74" t="s">
        <v>1280</v>
      </c>
      <c r="D74" s="79" t="s">
        <v>1169</v>
      </c>
      <c r="E74" s="13">
        <v>44441</v>
      </c>
      <c r="F74" s="77" t="s">
        <v>907</v>
      </c>
      <c r="G74" s="13">
        <v>44445</v>
      </c>
      <c r="H74" s="78" t="s">
        <v>1437</v>
      </c>
      <c r="I74" s="16">
        <v>66</v>
      </c>
      <c r="J74" s="16">
        <v>53</v>
      </c>
      <c r="K74" s="16">
        <v>20</v>
      </c>
      <c r="L74" s="16">
        <v>8</v>
      </c>
      <c r="M74" s="82">
        <v>17.489999999999998</v>
      </c>
      <c r="N74" s="73">
        <v>18</v>
      </c>
      <c r="O74" s="65">
        <v>3000</v>
      </c>
      <c r="P74" s="66">
        <f>Table2245789101123456736[[#This Row],[PEMBULATAN]]*O74</f>
        <v>54000</v>
      </c>
    </row>
    <row r="75" spans="1:16" ht="24" customHeight="1" x14ac:dyDescent="0.2">
      <c r="A75" s="14"/>
      <c r="B75" s="76"/>
      <c r="C75" s="74" t="s">
        <v>1281</v>
      </c>
      <c r="D75" s="79" t="s">
        <v>1169</v>
      </c>
      <c r="E75" s="13">
        <v>44441</v>
      </c>
      <c r="F75" s="77" t="s">
        <v>907</v>
      </c>
      <c r="G75" s="13">
        <v>44445</v>
      </c>
      <c r="H75" s="78" t="s">
        <v>1437</v>
      </c>
      <c r="I75" s="16">
        <v>80</v>
      </c>
      <c r="J75" s="16">
        <v>60</v>
      </c>
      <c r="K75" s="16">
        <v>30</v>
      </c>
      <c r="L75" s="16">
        <v>12</v>
      </c>
      <c r="M75" s="82">
        <v>36</v>
      </c>
      <c r="N75" s="73">
        <v>36</v>
      </c>
      <c r="O75" s="65">
        <v>3000</v>
      </c>
      <c r="P75" s="66">
        <f>Table2245789101123456736[[#This Row],[PEMBULATAN]]*O75</f>
        <v>108000</v>
      </c>
    </row>
    <row r="76" spans="1:16" ht="24" customHeight="1" x14ac:dyDescent="0.2">
      <c r="A76" s="14"/>
      <c r="B76" s="76"/>
      <c r="C76" s="74" t="s">
        <v>1282</v>
      </c>
      <c r="D76" s="79" t="s">
        <v>1169</v>
      </c>
      <c r="E76" s="13">
        <v>44441</v>
      </c>
      <c r="F76" s="77" t="s">
        <v>907</v>
      </c>
      <c r="G76" s="13">
        <v>44445</v>
      </c>
      <c r="H76" s="78" t="s">
        <v>1437</v>
      </c>
      <c r="I76" s="16">
        <v>85</v>
      </c>
      <c r="J76" s="16">
        <v>40</v>
      </c>
      <c r="K76" s="16">
        <v>39</v>
      </c>
      <c r="L76" s="16">
        <v>11</v>
      </c>
      <c r="M76" s="82">
        <v>33.15</v>
      </c>
      <c r="N76" s="73">
        <v>33</v>
      </c>
      <c r="O76" s="65">
        <v>3000</v>
      </c>
      <c r="P76" s="66">
        <f>Table2245789101123456736[[#This Row],[PEMBULATAN]]*O76</f>
        <v>99000</v>
      </c>
    </row>
    <row r="77" spans="1:16" ht="24" customHeight="1" x14ac:dyDescent="0.2">
      <c r="A77" s="14"/>
      <c r="B77" s="76"/>
      <c r="C77" s="74" t="s">
        <v>1283</v>
      </c>
      <c r="D77" s="79" t="s">
        <v>1169</v>
      </c>
      <c r="E77" s="13">
        <v>44441</v>
      </c>
      <c r="F77" s="77" t="s">
        <v>907</v>
      </c>
      <c r="G77" s="13">
        <v>44445</v>
      </c>
      <c r="H77" s="78" t="s">
        <v>1437</v>
      </c>
      <c r="I77" s="16">
        <v>60</v>
      </c>
      <c r="J77" s="16">
        <v>55</v>
      </c>
      <c r="K77" s="16">
        <v>20</v>
      </c>
      <c r="L77" s="16">
        <v>11</v>
      </c>
      <c r="M77" s="82">
        <v>16.5</v>
      </c>
      <c r="N77" s="73">
        <v>17</v>
      </c>
      <c r="O77" s="65">
        <v>3000</v>
      </c>
      <c r="P77" s="66">
        <f>Table2245789101123456736[[#This Row],[PEMBULATAN]]*O77</f>
        <v>51000</v>
      </c>
    </row>
    <row r="78" spans="1:16" ht="24" customHeight="1" x14ac:dyDescent="0.2">
      <c r="A78" s="14"/>
      <c r="B78" s="76"/>
      <c r="C78" s="74" t="s">
        <v>1284</v>
      </c>
      <c r="D78" s="79" t="s">
        <v>1169</v>
      </c>
      <c r="E78" s="13">
        <v>44441</v>
      </c>
      <c r="F78" s="77" t="s">
        <v>907</v>
      </c>
      <c r="G78" s="13">
        <v>44445</v>
      </c>
      <c r="H78" s="78" t="s">
        <v>1437</v>
      </c>
      <c r="I78" s="16">
        <v>99</v>
      </c>
      <c r="J78" s="16">
        <v>52</v>
      </c>
      <c r="K78" s="16">
        <v>31</v>
      </c>
      <c r="L78" s="16">
        <v>19</v>
      </c>
      <c r="M78" s="82">
        <v>39.896999999999998</v>
      </c>
      <c r="N78" s="73">
        <v>40</v>
      </c>
      <c r="O78" s="65">
        <v>3000</v>
      </c>
      <c r="P78" s="66">
        <f>Table2245789101123456736[[#This Row],[PEMBULATAN]]*O78</f>
        <v>120000</v>
      </c>
    </row>
    <row r="79" spans="1:16" ht="24" customHeight="1" x14ac:dyDescent="0.2">
      <c r="A79" s="14"/>
      <c r="B79" s="76"/>
      <c r="C79" s="74" t="s">
        <v>1285</v>
      </c>
      <c r="D79" s="79" t="s">
        <v>1169</v>
      </c>
      <c r="E79" s="13">
        <v>44441</v>
      </c>
      <c r="F79" s="77" t="s">
        <v>907</v>
      </c>
      <c r="G79" s="13">
        <v>44445</v>
      </c>
      <c r="H79" s="78" t="s">
        <v>1437</v>
      </c>
      <c r="I79" s="16">
        <v>80</v>
      </c>
      <c r="J79" s="16">
        <v>60</v>
      </c>
      <c r="K79" s="16">
        <v>30</v>
      </c>
      <c r="L79" s="16">
        <v>11</v>
      </c>
      <c r="M79" s="82">
        <v>36</v>
      </c>
      <c r="N79" s="73">
        <v>36</v>
      </c>
      <c r="O79" s="65">
        <v>3000</v>
      </c>
      <c r="P79" s="66">
        <f>Table2245789101123456736[[#This Row],[PEMBULATAN]]*O79</f>
        <v>108000</v>
      </c>
    </row>
    <row r="80" spans="1:16" ht="24" customHeight="1" x14ac:dyDescent="0.2">
      <c r="A80" s="14"/>
      <c r="B80" s="76"/>
      <c r="C80" s="74" t="s">
        <v>1286</v>
      </c>
      <c r="D80" s="79" t="s">
        <v>1169</v>
      </c>
      <c r="E80" s="13">
        <v>44441</v>
      </c>
      <c r="F80" s="77" t="s">
        <v>907</v>
      </c>
      <c r="G80" s="13">
        <v>44445</v>
      </c>
      <c r="H80" s="78" t="s">
        <v>1437</v>
      </c>
      <c r="I80" s="16">
        <v>70</v>
      </c>
      <c r="J80" s="16">
        <v>60</v>
      </c>
      <c r="K80" s="16">
        <v>20</v>
      </c>
      <c r="L80" s="16">
        <v>9</v>
      </c>
      <c r="M80" s="82">
        <v>21</v>
      </c>
      <c r="N80" s="73">
        <v>21</v>
      </c>
      <c r="O80" s="65">
        <v>3000</v>
      </c>
      <c r="P80" s="66">
        <f>Table2245789101123456736[[#This Row],[PEMBULATAN]]*O80</f>
        <v>63000</v>
      </c>
    </row>
    <row r="81" spans="1:16" ht="24" customHeight="1" x14ac:dyDescent="0.2">
      <c r="A81" s="14"/>
      <c r="B81" s="76"/>
      <c r="C81" s="74" t="s">
        <v>1287</v>
      </c>
      <c r="D81" s="79" t="s">
        <v>1169</v>
      </c>
      <c r="E81" s="13">
        <v>44441</v>
      </c>
      <c r="F81" s="77" t="s">
        <v>907</v>
      </c>
      <c r="G81" s="13">
        <v>44445</v>
      </c>
      <c r="H81" s="78" t="s">
        <v>1437</v>
      </c>
      <c r="I81" s="16">
        <v>100</v>
      </c>
      <c r="J81" s="16">
        <v>10</v>
      </c>
      <c r="K81" s="16">
        <v>10</v>
      </c>
      <c r="L81" s="16">
        <v>2</v>
      </c>
      <c r="M81" s="82">
        <v>2.5</v>
      </c>
      <c r="N81" s="73">
        <v>3</v>
      </c>
      <c r="O81" s="65">
        <v>3000</v>
      </c>
      <c r="P81" s="66">
        <f>Table2245789101123456736[[#This Row],[PEMBULATAN]]*O81</f>
        <v>9000</v>
      </c>
    </row>
    <row r="82" spans="1:16" ht="24" customHeight="1" x14ac:dyDescent="0.2">
      <c r="A82" s="14"/>
      <c r="B82" s="76"/>
      <c r="C82" s="74" t="s">
        <v>1288</v>
      </c>
      <c r="D82" s="79" t="s">
        <v>1169</v>
      </c>
      <c r="E82" s="13">
        <v>44441</v>
      </c>
      <c r="F82" s="77" t="s">
        <v>907</v>
      </c>
      <c r="G82" s="13">
        <v>44445</v>
      </c>
      <c r="H82" s="78" t="s">
        <v>1437</v>
      </c>
      <c r="I82" s="16">
        <v>147</v>
      </c>
      <c r="J82" s="16">
        <v>9</v>
      </c>
      <c r="K82" s="16">
        <v>5</v>
      </c>
      <c r="L82" s="16">
        <v>1</v>
      </c>
      <c r="M82" s="82">
        <v>1.6537500000000001</v>
      </c>
      <c r="N82" s="73">
        <v>2</v>
      </c>
      <c r="O82" s="65">
        <v>3000</v>
      </c>
      <c r="P82" s="66">
        <f>Table2245789101123456736[[#This Row],[PEMBULATAN]]*O82</f>
        <v>6000</v>
      </c>
    </row>
    <row r="83" spans="1:16" ht="24" customHeight="1" x14ac:dyDescent="0.2">
      <c r="A83" s="14"/>
      <c r="B83" s="76"/>
      <c r="C83" s="74" t="s">
        <v>1289</v>
      </c>
      <c r="D83" s="79" t="s">
        <v>1169</v>
      </c>
      <c r="E83" s="13">
        <v>44441</v>
      </c>
      <c r="F83" s="77" t="s">
        <v>907</v>
      </c>
      <c r="G83" s="13">
        <v>44445</v>
      </c>
      <c r="H83" s="78" t="s">
        <v>1437</v>
      </c>
      <c r="I83" s="16">
        <v>90</v>
      </c>
      <c r="J83" s="16">
        <v>60</v>
      </c>
      <c r="K83" s="16">
        <v>40</v>
      </c>
      <c r="L83" s="16">
        <v>22</v>
      </c>
      <c r="M83" s="82">
        <v>54</v>
      </c>
      <c r="N83" s="73">
        <v>54</v>
      </c>
      <c r="O83" s="65">
        <v>3000</v>
      </c>
      <c r="P83" s="66">
        <f>Table2245789101123456736[[#This Row],[PEMBULATAN]]*O83</f>
        <v>162000</v>
      </c>
    </row>
    <row r="84" spans="1:16" ht="24" customHeight="1" x14ac:dyDescent="0.2">
      <c r="A84" s="14"/>
      <c r="B84" s="76"/>
      <c r="C84" s="74" t="s">
        <v>1290</v>
      </c>
      <c r="D84" s="79" t="s">
        <v>1169</v>
      </c>
      <c r="E84" s="13">
        <v>44441</v>
      </c>
      <c r="F84" s="77" t="s">
        <v>907</v>
      </c>
      <c r="G84" s="13">
        <v>44445</v>
      </c>
      <c r="H84" s="78" t="s">
        <v>1437</v>
      </c>
      <c r="I84" s="16">
        <v>90</v>
      </c>
      <c r="J84" s="16">
        <v>62</v>
      </c>
      <c r="K84" s="16">
        <v>30</v>
      </c>
      <c r="L84" s="16">
        <v>14</v>
      </c>
      <c r="M84" s="82">
        <v>41.85</v>
      </c>
      <c r="N84" s="73">
        <v>42</v>
      </c>
      <c r="O84" s="65">
        <v>3000</v>
      </c>
      <c r="P84" s="66">
        <f>Table2245789101123456736[[#This Row],[PEMBULATAN]]*O84</f>
        <v>126000</v>
      </c>
    </row>
    <row r="85" spans="1:16" ht="24" customHeight="1" x14ac:dyDescent="0.2">
      <c r="A85" s="14"/>
      <c r="B85" s="76"/>
      <c r="C85" s="74" t="s">
        <v>1291</v>
      </c>
      <c r="D85" s="79" t="s">
        <v>1169</v>
      </c>
      <c r="E85" s="13">
        <v>44441</v>
      </c>
      <c r="F85" s="77" t="s">
        <v>907</v>
      </c>
      <c r="G85" s="13">
        <v>44445</v>
      </c>
      <c r="H85" s="78" t="s">
        <v>1437</v>
      </c>
      <c r="I85" s="16">
        <v>85</v>
      </c>
      <c r="J85" s="16">
        <v>66</v>
      </c>
      <c r="K85" s="16">
        <v>46</v>
      </c>
      <c r="L85" s="16">
        <v>11</v>
      </c>
      <c r="M85" s="82">
        <v>64.515000000000001</v>
      </c>
      <c r="N85" s="73">
        <v>65</v>
      </c>
      <c r="O85" s="65">
        <v>3000</v>
      </c>
      <c r="P85" s="66">
        <f>Table2245789101123456736[[#This Row],[PEMBULATAN]]*O85</f>
        <v>195000</v>
      </c>
    </row>
    <row r="86" spans="1:16" ht="24" customHeight="1" x14ac:dyDescent="0.2">
      <c r="A86" s="14"/>
      <c r="B86" s="76"/>
      <c r="C86" s="74" t="s">
        <v>1292</v>
      </c>
      <c r="D86" s="79" t="s">
        <v>1169</v>
      </c>
      <c r="E86" s="13">
        <v>44441</v>
      </c>
      <c r="F86" s="77" t="s">
        <v>907</v>
      </c>
      <c r="G86" s="13">
        <v>44445</v>
      </c>
      <c r="H86" s="78" t="s">
        <v>1437</v>
      </c>
      <c r="I86" s="16">
        <v>139</v>
      </c>
      <c r="J86" s="16">
        <v>7</v>
      </c>
      <c r="K86" s="16">
        <v>7</v>
      </c>
      <c r="L86" s="16">
        <v>1</v>
      </c>
      <c r="M86" s="82">
        <v>1.70275</v>
      </c>
      <c r="N86" s="73">
        <v>2</v>
      </c>
      <c r="O86" s="65">
        <v>3000</v>
      </c>
      <c r="P86" s="66">
        <f>Table2245789101123456736[[#This Row],[PEMBULATAN]]*O86</f>
        <v>6000</v>
      </c>
    </row>
    <row r="87" spans="1:16" ht="24" customHeight="1" x14ac:dyDescent="0.2">
      <c r="A87" s="14"/>
      <c r="B87" s="76"/>
      <c r="C87" s="74" t="s">
        <v>1293</v>
      </c>
      <c r="D87" s="79" t="s">
        <v>1169</v>
      </c>
      <c r="E87" s="13">
        <v>44441</v>
      </c>
      <c r="F87" s="77" t="s">
        <v>907</v>
      </c>
      <c r="G87" s="13">
        <v>44445</v>
      </c>
      <c r="H87" s="78" t="s">
        <v>1437</v>
      </c>
      <c r="I87" s="16">
        <v>80</v>
      </c>
      <c r="J87" s="16">
        <v>60</v>
      </c>
      <c r="K87" s="16">
        <v>30</v>
      </c>
      <c r="L87" s="16">
        <v>8</v>
      </c>
      <c r="M87" s="82">
        <v>36</v>
      </c>
      <c r="N87" s="73">
        <v>36</v>
      </c>
      <c r="O87" s="65">
        <v>3000</v>
      </c>
      <c r="P87" s="66">
        <f>Table2245789101123456736[[#This Row],[PEMBULATAN]]*O87</f>
        <v>108000</v>
      </c>
    </row>
    <row r="88" spans="1:16" ht="24" customHeight="1" x14ac:dyDescent="0.2">
      <c r="A88" s="14"/>
      <c r="B88" s="76"/>
      <c r="C88" s="74" t="s">
        <v>1294</v>
      </c>
      <c r="D88" s="79" t="s">
        <v>1169</v>
      </c>
      <c r="E88" s="13">
        <v>44441</v>
      </c>
      <c r="F88" s="77" t="s">
        <v>907</v>
      </c>
      <c r="G88" s="13">
        <v>44445</v>
      </c>
      <c r="H88" s="78" t="s">
        <v>1437</v>
      </c>
      <c r="I88" s="16">
        <v>70</v>
      </c>
      <c r="J88" s="16">
        <v>55</v>
      </c>
      <c r="K88" s="16">
        <v>36</v>
      </c>
      <c r="L88" s="16">
        <v>7</v>
      </c>
      <c r="M88" s="82">
        <v>34.65</v>
      </c>
      <c r="N88" s="73">
        <v>35</v>
      </c>
      <c r="O88" s="65">
        <v>3000</v>
      </c>
      <c r="P88" s="66">
        <f>Table2245789101123456736[[#This Row],[PEMBULATAN]]*O88</f>
        <v>105000</v>
      </c>
    </row>
    <row r="89" spans="1:16" ht="24" customHeight="1" x14ac:dyDescent="0.2">
      <c r="A89" s="14"/>
      <c r="B89" s="76"/>
      <c r="C89" s="74" t="s">
        <v>1295</v>
      </c>
      <c r="D89" s="79" t="s">
        <v>1169</v>
      </c>
      <c r="E89" s="13">
        <v>44441</v>
      </c>
      <c r="F89" s="77" t="s">
        <v>907</v>
      </c>
      <c r="G89" s="13">
        <v>44445</v>
      </c>
      <c r="H89" s="78" t="s">
        <v>1437</v>
      </c>
      <c r="I89" s="16">
        <v>100</v>
      </c>
      <c r="J89" s="16">
        <v>60</v>
      </c>
      <c r="K89" s="16">
        <v>33</v>
      </c>
      <c r="L89" s="16">
        <v>13</v>
      </c>
      <c r="M89" s="82">
        <v>49.5</v>
      </c>
      <c r="N89" s="73">
        <v>50</v>
      </c>
      <c r="O89" s="65">
        <v>3000</v>
      </c>
      <c r="P89" s="66">
        <f>Table2245789101123456736[[#This Row],[PEMBULATAN]]*O89</f>
        <v>150000</v>
      </c>
    </row>
    <row r="90" spans="1:16" ht="24" customHeight="1" x14ac:dyDescent="0.2">
      <c r="A90" s="14"/>
      <c r="B90" s="76"/>
      <c r="C90" s="74" t="s">
        <v>1296</v>
      </c>
      <c r="D90" s="79" t="s">
        <v>1169</v>
      </c>
      <c r="E90" s="13">
        <v>44441</v>
      </c>
      <c r="F90" s="77" t="s">
        <v>907</v>
      </c>
      <c r="G90" s="13">
        <v>44445</v>
      </c>
      <c r="H90" s="78" t="s">
        <v>1437</v>
      </c>
      <c r="I90" s="16">
        <v>30</v>
      </c>
      <c r="J90" s="16">
        <v>57</v>
      </c>
      <c r="K90" s="16">
        <v>30</v>
      </c>
      <c r="L90" s="16">
        <v>15</v>
      </c>
      <c r="M90" s="82">
        <v>12.824999999999999</v>
      </c>
      <c r="N90" s="73">
        <v>15</v>
      </c>
      <c r="O90" s="65">
        <v>3000</v>
      </c>
      <c r="P90" s="66">
        <f>Table2245789101123456736[[#This Row],[PEMBULATAN]]*O90</f>
        <v>45000</v>
      </c>
    </row>
    <row r="91" spans="1:16" ht="24" customHeight="1" x14ac:dyDescent="0.2">
      <c r="A91" s="14"/>
      <c r="B91" s="76"/>
      <c r="C91" s="74" t="s">
        <v>1297</v>
      </c>
      <c r="D91" s="79" t="s">
        <v>1169</v>
      </c>
      <c r="E91" s="13">
        <v>44441</v>
      </c>
      <c r="F91" s="77" t="s">
        <v>907</v>
      </c>
      <c r="G91" s="13">
        <v>44445</v>
      </c>
      <c r="H91" s="78" t="s">
        <v>1437</v>
      </c>
      <c r="I91" s="16">
        <v>103</v>
      </c>
      <c r="J91" s="16">
        <v>10</v>
      </c>
      <c r="K91" s="16">
        <v>7</v>
      </c>
      <c r="L91" s="16">
        <v>2</v>
      </c>
      <c r="M91" s="82">
        <v>1.8025</v>
      </c>
      <c r="N91" s="73">
        <v>2</v>
      </c>
      <c r="O91" s="65">
        <v>3000</v>
      </c>
      <c r="P91" s="66">
        <f>Table2245789101123456736[[#This Row],[PEMBULATAN]]*O91</f>
        <v>6000</v>
      </c>
    </row>
    <row r="92" spans="1:16" ht="24" customHeight="1" x14ac:dyDescent="0.2">
      <c r="A92" s="14"/>
      <c r="B92" s="76"/>
      <c r="C92" s="74" t="s">
        <v>1298</v>
      </c>
      <c r="D92" s="79" t="s">
        <v>1169</v>
      </c>
      <c r="E92" s="13">
        <v>44441</v>
      </c>
      <c r="F92" s="77" t="s">
        <v>907</v>
      </c>
      <c r="G92" s="13">
        <v>44445</v>
      </c>
      <c r="H92" s="78" t="s">
        <v>1437</v>
      </c>
      <c r="I92" s="16">
        <v>60</v>
      </c>
      <c r="J92" s="16">
        <v>55</v>
      </c>
      <c r="K92" s="16">
        <v>35</v>
      </c>
      <c r="L92" s="16">
        <v>7</v>
      </c>
      <c r="M92" s="82">
        <v>28.875</v>
      </c>
      <c r="N92" s="73">
        <v>29</v>
      </c>
      <c r="O92" s="65">
        <v>3000</v>
      </c>
      <c r="P92" s="66">
        <f>Table2245789101123456736[[#This Row],[PEMBULATAN]]*O92</f>
        <v>87000</v>
      </c>
    </row>
    <row r="93" spans="1:16" ht="24" customHeight="1" x14ac:dyDescent="0.2">
      <c r="A93" s="14"/>
      <c r="B93" s="76"/>
      <c r="C93" s="74" t="s">
        <v>1299</v>
      </c>
      <c r="D93" s="79" t="s">
        <v>1169</v>
      </c>
      <c r="E93" s="13">
        <v>44441</v>
      </c>
      <c r="F93" s="77" t="s">
        <v>907</v>
      </c>
      <c r="G93" s="13">
        <v>44445</v>
      </c>
      <c r="H93" s="78" t="s">
        <v>1437</v>
      </c>
      <c r="I93" s="16">
        <v>83</v>
      </c>
      <c r="J93" s="16">
        <v>53</v>
      </c>
      <c r="K93" s="16">
        <v>30</v>
      </c>
      <c r="L93" s="16">
        <v>21</v>
      </c>
      <c r="M93" s="82">
        <v>32.9925</v>
      </c>
      <c r="N93" s="73">
        <v>33</v>
      </c>
      <c r="O93" s="65">
        <v>3000</v>
      </c>
      <c r="P93" s="66">
        <f>Table2245789101123456736[[#This Row],[PEMBULATAN]]*O93</f>
        <v>99000</v>
      </c>
    </row>
    <row r="94" spans="1:16" ht="24" customHeight="1" x14ac:dyDescent="0.2">
      <c r="A94" s="14"/>
      <c r="B94" s="76"/>
      <c r="C94" s="74" t="s">
        <v>1300</v>
      </c>
      <c r="D94" s="79" t="s">
        <v>1169</v>
      </c>
      <c r="E94" s="13">
        <v>44441</v>
      </c>
      <c r="F94" s="77" t="s">
        <v>907</v>
      </c>
      <c r="G94" s="13">
        <v>44445</v>
      </c>
      <c r="H94" s="78" t="s">
        <v>1437</v>
      </c>
      <c r="I94" s="16">
        <v>55</v>
      </c>
      <c r="J94" s="16">
        <v>45</v>
      </c>
      <c r="K94" s="16">
        <v>20</v>
      </c>
      <c r="L94" s="16">
        <v>10</v>
      </c>
      <c r="M94" s="82">
        <v>12.375</v>
      </c>
      <c r="N94" s="73">
        <v>13</v>
      </c>
      <c r="O94" s="65">
        <v>3000</v>
      </c>
      <c r="P94" s="66">
        <f>Table2245789101123456736[[#This Row],[PEMBULATAN]]*O94</f>
        <v>39000</v>
      </c>
    </row>
    <row r="95" spans="1:16" ht="24" customHeight="1" x14ac:dyDescent="0.2">
      <c r="A95" s="14"/>
      <c r="B95" s="76"/>
      <c r="C95" s="74" t="s">
        <v>1301</v>
      </c>
      <c r="D95" s="79" t="s">
        <v>1169</v>
      </c>
      <c r="E95" s="13">
        <v>44441</v>
      </c>
      <c r="F95" s="77" t="s">
        <v>907</v>
      </c>
      <c r="G95" s="13">
        <v>44445</v>
      </c>
      <c r="H95" s="78" t="s">
        <v>1437</v>
      </c>
      <c r="I95" s="16">
        <v>95</v>
      </c>
      <c r="J95" s="16">
        <v>9</v>
      </c>
      <c r="K95" s="16">
        <v>9</v>
      </c>
      <c r="L95" s="16">
        <v>1</v>
      </c>
      <c r="M95" s="82">
        <v>1.9237500000000001</v>
      </c>
      <c r="N95" s="73">
        <v>2</v>
      </c>
      <c r="O95" s="65">
        <v>3000</v>
      </c>
      <c r="P95" s="66">
        <f>Table2245789101123456736[[#This Row],[PEMBULATAN]]*O95</f>
        <v>6000</v>
      </c>
    </row>
    <row r="96" spans="1:16" ht="24" customHeight="1" x14ac:dyDescent="0.2">
      <c r="A96" s="14"/>
      <c r="B96" s="76"/>
      <c r="C96" s="74" t="s">
        <v>1302</v>
      </c>
      <c r="D96" s="79" t="s">
        <v>1169</v>
      </c>
      <c r="E96" s="13">
        <v>44441</v>
      </c>
      <c r="F96" s="77" t="s">
        <v>907</v>
      </c>
      <c r="G96" s="13">
        <v>44445</v>
      </c>
      <c r="H96" s="78" t="s">
        <v>1437</v>
      </c>
      <c r="I96" s="16">
        <v>70</v>
      </c>
      <c r="J96" s="16">
        <v>23</v>
      </c>
      <c r="K96" s="16">
        <v>20</v>
      </c>
      <c r="L96" s="16">
        <v>3</v>
      </c>
      <c r="M96" s="82">
        <v>8.0500000000000007</v>
      </c>
      <c r="N96" s="73">
        <v>8</v>
      </c>
      <c r="O96" s="65">
        <v>3000</v>
      </c>
      <c r="P96" s="66">
        <f>Table2245789101123456736[[#This Row],[PEMBULATAN]]*O96</f>
        <v>24000</v>
      </c>
    </row>
    <row r="97" spans="1:16" ht="24" customHeight="1" x14ac:dyDescent="0.2">
      <c r="A97" s="14"/>
      <c r="B97" s="76"/>
      <c r="C97" s="74" t="s">
        <v>1303</v>
      </c>
      <c r="D97" s="79" t="s">
        <v>1169</v>
      </c>
      <c r="E97" s="13">
        <v>44441</v>
      </c>
      <c r="F97" s="77" t="s">
        <v>907</v>
      </c>
      <c r="G97" s="13">
        <v>44445</v>
      </c>
      <c r="H97" s="78" t="s">
        <v>1437</v>
      </c>
      <c r="I97" s="16">
        <v>100</v>
      </c>
      <c r="J97" s="16">
        <v>10</v>
      </c>
      <c r="K97" s="16">
        <v>5</v>
      </c>
      <c r="L97" s="16">
        <v>1</v>
      </c>
      <c r="M97" s="82">
        <v>1.25</v>
      </c>
      <c r="N97" s="73">
        <v>1</v>
      </c>
      <c r="O97" s="65">
        <v>3000</v>
      </c>
      <c r="P97" s="66">
        <f>Table2245789101123456736[[#This Row],[PEMBULATAN]]*O97</f>
        <v>3000</v>
      </c>
    </row>
    <row r="98" spans="1:16" ht="24" customHeight="1" x14ac:dyDescent="0.2">
      <c r="A98" s="14"/>
      <c r="B98" s="76"/>
      <c r="C98" s="74" t="s">
        <v>1304</v>
      </c>
      <c r="D98" s="79" t="s">
        <v>1169</v>
      </c>
      <c r="E98" s="13">
        <v>44441</v>
      </c>
      <c r="F98" s="77" t="s">
        <v>907</v>
      </c>
      <c r="G98" s="13">
        <v>44445</v>
      </c>
      <c r="H98" s="78" t="s">
        <v>1437</v>
      </c>
      <c r="I98" s="16">
        <v>80</v>
      </c>
      <c r="J98" s="16">
        <v>90</v>
      </c>
      <c r="K98" s="16">
        <v>43</v>
      </c>
      <c r="L98" s="16">
        <v>24</v>
      </c>
      <c r="M98" s="82">
        <v>77.400000000000006</v>
      </c>
      <c r="N98" s="73">
        <v>78</v>
      </c>
      <c r="O98" s="65">
        <v>3000</v>
      </c>
      <c r="P98" s="66">
        <f>Table2245789101123456736[[#This Row],[PEMBULATAN]]*O98</f>
        <v>234000</v>
      </c>
    </row>
    <row r="99" spans="1:16" ht="24" customHeight="1" x14ac:dyDescent="0.2">
      <c r="A99" s="14"/>
      <c r="B99" s="76"/>
      <c r="C99" s="74" t="s">
        <v>1305</v>
      </c>
      <c r="D99" s="79" t="s">
        <v>1169</v>
      </c>
      <c r="E99" s="13">
        <v>44441</v>
      </c>
      <c r="F99" s="77" t="s">
        <v>907</v>
      </c>
      <c r="G99" s="13">
        <v>44445</v>
      </c>
      <c r="H99" s="78" t="s">
        <v>1437</v>
      </c>
      <c r="I99" s="16">
        <v>65</v>
      </c>
      <c r="J99" s="16">
        <v>57</v>
      </c>
      <c r="K99" s="16">
        <v>26</v>
      </c>
      <c r="L99" s="16">
        <v>8</v>
      </c>
      <c r="M99" s="82">
        <v>24.0825</v>
      </c>
      <c r="N99" s="73">
        <v>24</v>
      </c>
      <c r="O99" s="65">
        <v>3000</v>
      </c>
      <c r="P99" s="66">
        <f>Table2245789101123456736[[#This Row],[PEMBULATAN]]*O99</f>
        <v>72000</v>
      </c>
    </row>
    <row r="100" spans="1:16" ht="24" customHeight="1" x14ac:dyDescent="0.2">
      <c r="A100" s="14"/>
      <c r="B100" s="76"/>
      <c r="C100" s="74" t="s">
        <v>1306</v>
      </c>
      <c r="D100" s="79" t="s">
        <v>1169</v>
      </c>
      <c r="E100" s="13">
        <v>44441</v>
      </c>
      <c r="F100" s="77" t="s">
        <v>907</v>
      </c>
      <c r="G100" s="13">
        <v>44445</v>
      </c>
      <c r="H100" s="78" t="s">
        <v>1437</v>
      </c>
      <c r="I100" s="16">
        <v>160</v>
      </c>
      <c r="J100" s="16">
        <v>15</v>
      </c>
      <c r="K100" s="16">
        <v>12</v>
      </c>
      <c r="L100" s="16">
        <v>5</v>
      </c>
      <c r="M100" s="82">
        <v>7.2</v>
      </c>
      <c r="N100" s="73">
        <v>7</v>
      </c>
      <c r="O100" s="65">
        <v>3000</v>
      </c>
      <c r="P100" s="66">
        <f>Table2245789101123456736[[#This Row],[PEMBULATAN]]*O100</f>
        <v>21000</v>
      </c>
    </row>
    <row r="101" spans="1:16" ht="24" customHeight="1" x14ac:dyDescent="0.2">
      <c r="A101" s="14"/>
      <c r="B101" s="76"/>
      <c r="C101" s="74" t="s">
        <v>1307</v>
      </c>
      <c r="D101" s="79" t="s">
        <v>1169</v>
      </c>
      <c r="E101" s="13">
        <v>44441</v>
      </c>
      <c r="F101" s="77" t="s">
        <v>907</v>
      </c>
      <c r="G101" s="13">
        <v>44445</v>
      </c>
      <c r="H101" s="78" t="s">
        <v>1437</v>
      </c>
      <c r="I101" s="16">
        <v>90</v>
      </c>
      <c r="J101" s="16">
        <v>50</v>
      </c>
      <c r="K101" s="16">
        <v>23</v>
      </c>
      <c r="L101" s="16">
        <v>9</v>
      </c>
      <c r="M101" s="82">
        <v>25.875</v>
      </c>
      <c r="N101" s="73">
        <v>26</v>
      </c>
      <c r="O101" s="65">
        <v>3000</v>
      </c>
      <c r="P101" s="66">
        <f>Table2245789101123456736[[#This Row],[PEMBULATAN]]*O101</f>
        <v>78000</v>
      </c>
    </row>
    <row r="102" spans="1:16" ht="24" customHeight="1" x14ac:dyDescent="0.2">
      <c r="A102" s="14"/>
      <c r="B102" s="76"/>
      <c r="C102" s="74" t="s">
        <v>1308</v>
      </c>
      <c r="D102" s="79" t="s">
        <v>1169</v>
      </c>
      <c r="E102" s="13">
        <v>44441</v>
      </c>
      <c r="F102" s="77" t="s">
        <v>907</v>
      </c>
      <c r="G102" s="13">
        <v>44445</v>
      </c>
      <c r="H102" s="78" t="s">
        <v>1437</v>
      </c>
      <c r="I102" s="16">
        <v>90</v>
      </c>
      <c r="J102" s="16">
        <v>60</v>
      </c>
      <c r="K102" s="16">
        <v>40</v>
      </c>
      <c r="L102" s="16">
        <v>9</v>
      </c>
      <c r="M102" s="82">
        <v>54</v>
      </c>
      <c r="N102" s="73">
        <v>54</v>
      </c>
      <c r="O102" s="65">
        <v>3000</v>
      </c>
      <c r="P102" s="66">
        <f>Table2245789101123456736[[#This Row],[PEMBULATAN]]*O102</f>
        <v>162000</v>
      </c>
    </row>
    <row r="103" spans="1:16" ht="24" customHeight="1" x14ac:dyDescent="0.2">
      <c r="A103" s="14"/>
      <c r="B103" s="76"/>
      <c r="C103" s="74" t="s">
        <v>1309</v>
      </c>
      <c r="D103" s="79" t="s">
        <v>1169</v>
      </c>
      <c r="E103" s="13">
        <v>44441</v>
      </c>
      <c r="F103" s="77" t="s">
        <v>907</v>
      </c>
      <c r="G103" s="13">
        <v>44445</v>
      </c>
      <c r="H103" s="78" t="s">
        <v>1437</v>
      </c>
      <c r="I103" s="16">
        <v>100</v>
      </c>
      <c r="J103" s="16">
        <v>64</v>
      </c>
      <c r="K103" s="16">
        <v>40</v>
      </c>
      <c r="L103" s="16">
        <v>12</v>
      </c>
      <c r="M103" s="82">
        <v>64</v>
      </c>
      <c r="N103" s="73">
        <v>64</v>
      </c>
      <c r="O103" s="65">
        <v>3000</v>
      </c>
      <c r="P103" s="66">
        <f>Table2245789101123456736[[#This Row],[PEMBULATAN]]*O103</f>
        <v>192000</v>
      </c>
    </row>
    <row r="104" spans="1:16" ht="24" customHeight="1" x14ac:dyDescent="0.2">
      <c r="A104" s="14"/>
      <c r="B104" s="76"/>
      <c r="C104" s="74" t="s">
        <v>1310</v>
      </c>
      <c r="D104" s="79" t="s">
        <v>1169</v>
      </c>
      <c r="E104" s="13">
        <v>44441</v>
      </c>
      <c r="F104" s="77" t="s">
        <v>907</v>
      </c>
      <c r="G104" s="13">
        <v>44445</v>
      </c>
      <c r="H104" s="78" t="s">
        <v>1437</v>
      </c>
      <c r="I104" s="16">
        <v>85</v>
      </c>
      <c r="J104" s="16">
        <v>56</v>
      </c>
      <c r="K104" s="16">
        <v>30</v>
      </c>
      <c r="L104" s="16">
        <v>17</v>
      </c>
      <c r="M104" s="82">
        <v>35.700000000000003</v>
      </c>
      <c r="N104" s="73">
        <v>36</v>
      </c>
      <c r="O104" s="65">
        <v>3000</v>
      </c>
      <c r="P104" s="66">
        <f>Table2245789101123456736[[#This Row],[PEMBULATAN]]*O104</f>
        <v>108000</v>
      </c>
    </row>
    <row r="105" spans="1:16" ht="24" customHeight="1" x14ac:dyDescent="0.2">
      <c r="A105" s="14"/>
      <c r="B105" s="76"/>
      <c r="C105" s="74" t="s">
        <v>1311</v>
      </c>
      <c r="D105" s="79" t="s">
        <v>1169</v>
      </c>
      <c r="E105" s="13">
        <v>44441</v>
      </c>
      <c r="F105" s="77" t="s">
        <v>907</v>
      </c>
      <c r="G105" s="13">
        <v>44445</v>
      </c>
      <c r="H105" s="78" t="s">
        <v>1437</v>
      </c>
      <c r="I105" s="16">
        <v>87</v>
      </c>
      <c r="J105" s="16">
        <v>58</v>
      </c>
      <c r="K105" s="16">
        <v>26</v>
      </c>
      <c r="L105" s="16">
        <v>14</v>
      </c>
      <c r="M105" s="82">
        <v>32.798999999999999</v>
      </c>
      <c r="N105" s="73">
        <v>33</v>
      </c>
      <c r="O105" s="65">
        <v>3000</v>
      </c>
      <c r="P105" s="66">
        <f>Table2245789101123456736[[#This Row],[PEMBULATAN]]*O105</f>
        <v>99000</v>
      </c>
    </row>
    <row r="106" spans="1:16" ht="24" customHeight="1" x14ac:dyDescent="0.2">
      <c r="A106" s="14"/>
      <c r="B106" s="76"/>
      <c r="C106" s="74" t="s">
        <v>1312</v>
      </c>
      <c r="D106" s="79" t="s">
        <v>1169</v>
      </c>
      <c r="E106" s="13">
        <v>44441</v>
      </c>
      <c r="F106" s="77" t="s">
        <v>907</v>
      </c>
      <c r="G106" s="13">
        <v>44445</v>
      </c>
      <c r="H106" s="78" t="s">
        <v>1437</v>
      </c>
      <c r="I106" s="16">
        <v>87</v>
      </c>
      <c r="J106" s="16">
        <v>59</v>
      </c>
      <c r="K106" s="16">
        <v>28</v>
      </c>
      <c r="L106" s="16">
        <v>10</v>
      </c>
      <c r="M106" s="82">
        <v>35.930999999999997</v>
      </c>
      <c r="N106" s="73">
        <v>36</v>
      </c>
      <c r="O106" s="65">
        <v>3000</v>
      </c>
      <c r="P106" s="66">
        <f>Table2245789101123456736[[#This Row],[PEMBULATAN]]*O106</f>
        <v>108000</v>
      </c>
    </row>
    <row r="107" spans="1:16" ht="24" customHeight="1" x14ac:dyDescent="0.2">
      <c r="A107" s="14"/>
      <c r="B107" s="76"/>
      <c r="C107" s="74" t="s">
        <v>1313</v>
      </c>
      <c r="D107" s="79" t="s">
        <v>1169</v>
      </c>
      <c r="E107" s="13">
        <v>44441</v>
      </c>
      <c r="F107" s="77" t="s">
        <v>907</v>
      </c>
      <c r="G107" s="13">
        <v>44445</v>
      </c>
      <c r="H107" s="78" t="s">
        <v>1437</v>
      </c>
      <c r="I107" s="16">
        <v>80</v>
      </c>
      <c r="J107" s="16">
        <v>50</v>
      </c>
      <c r="K107" s="16">
        <v>30</v>
      </c>
      <c r="L107" s="16">
        <v>13</v>
      </c>
      <c r="M107" s="82">
        <v>30</v>
      </c>
      <c r="N107" s="73">
        <v>30</v>
      </c>
      <c r="O107" s="65">
        <v>3000</v>
      </c>
      <c r="P107" s="66">
        <f>Table2245789101123456736[[#This Row],[PEMBULATAN]]*O107</f>
        <v>90000</v>
      </c>
    </row>
    <row r="108" spans="1:16" ht="24" customHeight="1" x14ac:dyDescent="0.2">
      <c r="A108" s="14"/>
      <c r="B108" s="76"/>
      <c r="C108" s="74" t="s">
        <v>1314</v>
      </c>
      <c r="D108" s="79" t="s">
        <v>1169</v>
      </c>
      <c r="E108" s="13">
        <v>44441</v>
      </c>
      <c r="F108" s="77" t="s">
        <v>907</v>
      </c>
      <c r="G108" s="13">
        <v>44445</v>
      </c>
      <c r="H108" s="78" t="s">
        <v>1437</v>
      </c>
      <c r="I108" s="16">
        <v>70</v>
      </c>
      <c r="J108" s="16">
        <v>23</v>
      </c>
      <c r="K108" s="16">
        <v>28</v>
      </c>
      <c r="L108" s="16">
        <v>7</v>
      </c>
      <c r="M108" s="82">
        <v>11.27</v>
      </c>
      <c r="N108" s="73">
        <v>11</v>
      </c>
      <c r="O108" s="65">
        <v>3000</v>
      </c>
      <c r="P108" s="66">
        <f>Table2245789101123456736[[#This Row],[PEMBULATAN]]*O108</f>
        <v>33000</v>
      </c>
    </row>
    <row r="109" spans="1:16" ht="24" customHeight="1" x14ac:dyDescent="0.2">
      <c r="A109" s="14"/>
      <c r="B109" s="76"/>
      <c r="C109" s="74" t="s">
        <v>1315</v>
      </c>
      <c r="D109" s="79" t="s">
        <v>1169</v>
      </c>
      <c r="E109" s="13">
        <v>44441</v>
      </c>
      <c r="F109" s="77" t="s">
        <v>907</v>
      </c>
      <c r="G109" s="13">
        <v>44445</v>
      </c>
      <c r="H109" s="78" t="s">
        <v>1437</v>
      </c>
      <c r="I109" s="16">
        <v>80</v>
      </c>
      <c r="J109" s="16">
        <v>60</v>
      </c>
      <c r="K109" s="16">
        <v>27</v>
      </c>
      <c r="L109" s="16">
        <v>8</v>
      </c>
      <c r="M109" s="82">
        <v>32.4</v>
      </c>
      <c r="N109" s="73">
        <v>33</v>
      </c>
      <c r="O109" s="65">
        <v>3000</v>
      </c>
      <c r="P109" s="66">
        <f>Table2245789101123456736[[#This Row],[PEMBULATAN]]*O109</f>
        <v>99000</v>
      </c>
    </row>
    <row r="110" spans="1:16" ht="24" customHeight="1" x14ac:dyDescent="0.2">
      <c r="A110" s="14"/>
      <c r="B110" s="76"/>
      <c r="C110" s="74" t="s">
        <v>1316</v>
      </c>
      <c r="D110" s="79" t="s">
        <v>1169</v>
      </c>
      <c r="E110" s="13">
        <v>44441</v>
      </c>
      <c r="F110" s="77" t="s">
        <v>907</v>
      </c>
      <c r="G110" s="13">
        <v>44445</v>
      </c>
      <c r="H110" s="78" t="s">
        <v>1437</v>
      </c>
      <c r="I110" s="16">
        <v>40</v>
      </c>
      <c r="J110" s="16">
        <v>70</v>
      </c>
      <c r="K110" s="16">
        <v>23</v>
      </c>
      <c r="L110" s="16">
        <v>5</v>
      </c>
      <c r="M110" s="82">
        <v>16.100000000000001</v>
      </c>
      <c r="N110" s="73">
        <v>16</v>
      </c>
      <c r="O110" s="65">
        <v>3000</v>
      </c>
      <c r="P110" s="66">
        <f>Table2245789101123456736[[#This Row],[PEMBULATAN]]*O110</f>
        <v>48000</v>
      </c>
    </row>
    <row r="111" spans="1:16" ht="24" customHeight="1" x14ac:dyDescent="0.2">
      <c r="A111" s="14"/>
      <c r="B111" s="76"/>
      <c r="C111" s="74" t="s">
        <v>1317</v>
      </c>
      <c r="D111" s="79" t="s">
        <v>1169</v>
      </c>
      <c r="E111" s="13">
        <v>44441</v>
      </c>
      <c r="F111" s="77" t="s">
        <v>907</v>
      </c>
      <c r="G111" s="13">
        <v>44445</v>
      </c>
      <c r="H111" s="78" t="s">
        <v>1437</v>
      </c>
      <c r="I111" s="16">
        <v>40</v>
      </c>
      <c r="J111" s="16">
        <v>57</v>
      </c>
      <c r="K111" s="16">
        <v>35</v>
      </c>
      <c r="L111" s="16">
        <v>7</v>
      </c>
      <c r="M111" s="82">
        <v>19.95</v>
      </c>
      <c r="N111" s="73">
        <v>20</v>
      </c>
      <c r="O111" s="65">
        <v>3000</v>
      </c>
      <c r="P111" s="66">
        <f>Table2245789101123456736[[#This Row],[PEMBULATAN]]*O111</f>
        <v>60000</v>
      </c>
    </row>
    <row r="112" spans="1:16" ht="24" customHeight="1" x14ac:dyDescent="0.2">
      <c r="A112" s="14"/>
      <c r="B112" s="76"/>
      <c r="C112" s="74" t="s">
        <v>1318</v>
      </c>
      <c r="D112" s="79" t="s">
        <v>1169</v>
      </c>
      <c r="E112" s="13">
        <v>44441</v>
      </c>
      <c r="F112" s="77" t="s">
        <v>907</v>
      </c>
      <c r="G112" s="13">
        <v>44445</v>
      </c>
      <c r="H112" s="78" t="s">
        <v>1437</v>
      </c>
      <c r="I112" s="16">
        <v>86</v>
      </c>
      <c r="J112" s="16">
        <v>56</v>
      </c>
      <c r="K112" s="16">
        <v>20</v>
      </c>
      <c r="L112" s="16">
        <v>12</v>
      </c>
      <c r="M112" s="82">
        <v>24.08</v>
      </c>
      <c r="N112" s="73">
        <v>24</v>
      </c>
      <c r="O112" s="65">
        <v>3000</v>
      </c>
      <c r="P112" s="66">
        <f>Table2245789101123456736[[#This Row],[PEMBULATAN]]*O112</f>
        <v>72000</v>
      </c>
    </row>
    <row r="113" spans="1:16" ht="24" customHeight="1" x14ac:dyDescent="0.2">
      <c r="A113" s="14"/>
      <c r="B113" s="76"/>
      <c r="C113" s="74" t="s">
        <v>1319</v>
      </c>
      <c r="D113" s="79" t="s">
        <v>1169</v>
      </c>
      <c r="E113" s="13">
        <v>44441</v>
      </c>
      <c r="F113" s="77" t="s">
        <v>907</v>
      </c>
      <c r="G113" s="13">
        <v>44445</v>
      </c>
      <c r="H113" s="78" t="s">
        <v>1437</v>
      </c>
      <c r="I113" s="16">
        <v>88</v>
      </c>
      <c r="J113" s="16">
        <v>58</v>
      </c>
      <c r="K113" s="16">
        <v>17</v>
      </c>
      <c r="L113" s="16">
        <v>11</v>
      </c>
      <c r="M113" s="82">
        <v>21.692</v>
      </c>
      <c r="N113" s="73">
        <v>22</v>
      </c>
      <c r="O113" s="65">
        <v>3000</v>
      </c>
      <c r="P113" s="66">
        <f>Table2245789101123456736[[#This Row],[PEMBULATAN]]*O113</f>
        <v>66000</v>
      </c>
    </row>
    <row r="114" spans="1:16" ht="24" customHeight="1" x14ac:dyDescent="0.2">
      <c r="A114" s="14"/>
      <c r="B114" s="76"/>
      <c r="C114" s="74" t="s">
        <v>1320</v>
      </c>
      <c r="D114" s="79" t="s">
        <v>1169</v>
      </c>
      <c r="E114" s="13">
        <v>44441</v>
      </c>
      <c r="F114" s="77" t="s">
        <v>907</v>
      </c>
      <c r="G114" s="13">
        <v>44445</v>
      </c>
      <c r="H114" s="78" t="s">
        <v>1437</v>
      </c>
      <c r="I114" s="16">
        <v>70</v>
      </c>
      <c r="J114" s="16">
        <v>55</v>
      </c>
      <c r="K114" s="16">
        <v>20</v>
      </c>
      <c r="L114" s="16">
        <v>9</v>
      </c>
      <c r="M114" s="82">
        <v>19.25</v>
      </c>
      <c r="N114" s="73">
        <v>19</v>
      </c>
      <c r="O114" s="65">
        <v>3000</v>
      </c>
      <c r="P114" s="66">
        <f>Table2245789101123456736[[#This Row],[PEMBULATAN]]*O114</f>
        <v>57000</v>
      </c>
    </row>
    <row r="115" spans="1:16" ht="24" customHeight="1" x14ac:dyDescent="0.2">
      <c r="A115" s="14"/>
      <c r="B115" s="76"/>
      <c r="C115" s="74" t="s">
        <v>1321</v>
      </c>
      <c r="D115" s="79" t="s">
        <v>1169</v>
      </c>
      <c r="E115" s="13">
        <v>44441</v>
      </c>
      <c r="F115" s="77" t="s">
        <v>907</v>
      </c>
      <c r="G115" s="13">
        <v>44445</v>
      </c>
      <c r="H115" s="78" t="s">
        <v>1437</v>
      </c>
      <c r="I115" s="16">
        <v>90</v>
      </c>
      <c r="J115" s="16">
        <v>60</v>
      </c>
      <c r="K115" s="16">
        <v>27</v>
      </c>
      <c r="L115" s="16">
        <v>11</v>
      </c>
      <c r="M115" s="82">
        <v>36.450000000000003</v>
      </c>
      <c r="N115" s="73">
        <v>37</v>
      </c>
      <c r="O115" s="65">
        <v>3000</v>
      </c>
      <c r="P115" s="66">
        <f>Table2245789101123456736[[#This Row],[PEMBULATAN]]*O115</f>
        <v>111000</v>
      </c>
    </row>
    <row r="116" spans="1:16" ht="24" customHeight="1" x14ac:dyDescent="0.2">
      <c r="A116" s="14"/>
      <c r="B116" s="76"/>
      <c r="C116" s="74" t="s">
        <v>1322</v>
      </c>
      <c r="D116" s="79" t="s">
        <v>1169</v>
      </c>
      <c r="E116" s="13">
        <v>44441</v>
      </c>
      <c r="F116" s="77" t="s">
        <v>907</v>
      </c>
      <c r="G116" s="13">
        <v>44445</v>
      </c>
      <c r="H116" s="78" t="s">
        <v>1437</v>
      </c>
      <c r="I116" s="16">
        <v>45</v>
      </c>
      <c r="J116" s="16">
        <v>50</v>
      </c>
      <c r="K116" s="16">
        <v>14</v>
      </c>
      <c r="L116" s="16">
        <v>9</v>
      </c>
      <c r="M116" s="82">
        <v>7.875</v>
      </c>
      <c r="N116" s="73">
        <v>9</v>
      </c>
      <c r="O116" s="65">
        <v>3000</v>
      </c>
      <c r="P116" s="66">
        <f>Table2245789101123456736[[#This Row],[PEMBULATAN]]*O116</f>
        <v>27000</v>
      </c>
    </row>
    <row r="117" spans="1:16" ht="24" customHeight="1" x14ac:dyDescent="0.2">
      <c r="A117" s="14"/>
      <c r="B117" s="76"/>
      <c r="C117" s="74" t="s">
        <v>1323</v>
      </c>
      <c r="D117" s="79" t="s">
        <v>1169</v>
      </c>
      <c r="E117" s="13">
        <v>44441</v>
      </c>
      <c r="F117" s="77" t="s">
        <v>907</v>
      </c>
      <c r="G117" s="13">
        <v>44445</v>
      </c>
      <c r="H117" s="78" t="s">
        <v>1437</v>
      </c>
      <c r="I117" s="16">
        <v>120</v>
      </c>
      <c r="J117" s="16">
        <v>22</v>
      </c>
      <c r="K117" s="16">
        <v>10</v>
      </c>
      <c r="L117" s="16">
        <v>9</v>
      </c>
      <c r="M117" s="82">
        <v>6.6</v>
      </c>
      <c r="N117" s="73">
        <v>9</v>
      </c>
      <c r="O117" s="65">
        <v>3000</v>
      </c>
      <c r="P117" s="66">
        <f>Table2245789101123456736[[#This Row],[PEMBULATAN]]*O117</f>
        <v>27000</v>
      </c>
    </row>
    <row r="118" spans="1:16" ht="24" customHeight="1" x14ac:dyDescent="0.2">
      <c r="A118" s="14"/>
      <c r="B118" s="76"/>
      <c r="C118" s="74" t="s">
        <v>1324</v>
      </c>
      <c r="D118" s="79" t="s">
        <v>1169</v>
      </c>
      <c r="E118" s="13">
        <v>44441</v>
      </c>
      <c r="F118" s="77" t="s">
        <v>907</v>
      </c>
      <c r="G118" s="13">
        <v>44445</v>
      </c>
      <c r="H118" s="78" t="s">
        <v>1437</v>
      </c>
      <c r="I118" s="16">
        <v>82</v>
      </c>
      <c r="J118" s="16">
        <v>50</v>
      </c>
      <c r="K118" s="16">
        <v>30</v>
      </c>
      <c r="L118" s="16">
        <v>6</v>
      </c>
      <c r="M118" s="82">
        <v>30.75</v>
      </c>
      <c r="N118" s="73">
        <v>31</v>
      </c>
      <c r="O118" s="65">
        <v>3000</v>
      </c>
      <c r="P118" s="66">
        <f>Table2245789101123456736[[#This Row],[PEMBULATAN]]*O118</f>
        <v>93000</v>
      </c>
    </row>
    <row r="119" spans="1:16" ht="24" customHeight="1" x14ac:dyDescent="0.2">
      <c r="A119" s="14"/>
      <c r="B119" s="76"/>
      <c r="C119" s="74" t="s">
        <v>1325</v>
      </c>
      <c r="D119" s="79" t="s">
        <v>1169</v>
      </c>
      <c r="E119" s="13">
        <v>44441</v>
      </c>
      <c r="F119" s="77" t="s">
        <v>907</v>
      </c>
      <c r="G119" s="13">
        <v>44445</v>
      </c>
      <c r="H119" s="78" t="s">
        <v>1437</v>
      </c>
      <c r="I119" s="16">
        <v>45</v>
      </c>
      <c r="J119" s="16">
        <v>40</v>
      </c>
      <c r="K119" s="16">
        <v>35</v>
      </c>
      <c r="L119" s="16">
        <v>3</v>
      </c>
      <c r="M119" s="82">
        <v>15.75</v>
      </c>
      <c r="N119" s="73">
        <v>16</v>
      </c>
      <c r="O119" s="65">
        <v>3000</v>
      </c>
      <c r="P119" s="66">
        <f>Table2245789101123456736[[#This Row],[PEMBULATAN]]*O119</f>
        <v>48000</v>
      </c>
    </row>
    <row r="120" spans="1:16" ht="24" customHeight="1" x14ac:dyDescent="0.2">
      <c r="A120" s="14"/>
      <c r="B120" s="76"/>
      <c r="C120" s="74" t="s">
        <v>1326</v>
      </c>
      <c r="D120" s="79" t="s">
        <v>1169</v>
      </c>
      <c r="E120" s="13">
        <v>44441</v>
      </c>
      <c r="F120" s="77" t="s">
        <v>907</v>
      </c>
      <c r="G120" s="13">
        <v>44445</v>
      </c>
      <c r="H120" s="78" t="s">
        <v>1437</v>
      </c>
      <c r="I120" s="16">
        <v>85</v>
      </c>
      <c r="J120" s="16">
        <v>31</v>
      </c>
      <c r="K120" s="16">
        <v>8</v>
      </c>
      <c r="L120" s="16">
        <v>3</v>
      </c>
      <c r="M120" s="82">
        <v>5.27</v>
      </c>
      <c r="N120" s="73">
        <v>5</v>
      </c>
      <c r="O120" s="65">
        <v>3000</v>
      </c>
      <c r="P120" s="66">
        <f>Table2245789101123456736[[#This Row],[PEMBULATAN]]*O120</f>
        <v>15000</v>
      </c>
    </row>
    <row r="121" spans="1:16" ht="24" customHeight="1" x14ac:dyDescent="0.2">
      <c r="A121" s="14"/>
      <c r="B121" s="76"/>
      <c r="C121" s="74" t="s">
        <v>1327</v>
      </c>
      <c r="D121" s="79" t="s">
        <v>1169</v>
      </c>
      <c r="E121" s="13">
        <v>44441</v>
      </c>
      <c r="F121" s="77" t="s">
        <v>907</v>
      </c>
      <c r="G121" s="13">
        <v>44445</v>
      </c>
      <c r="H121" s="78" t="s">
        <v>1437</v>
      </c>
      <c r="I121" s="16">
        <v>94</v>
      </c>
      <c r="J121" s="16">
        <v>11</v>
      </c>
      <c r="K121" s="16">
        <v>10</v>
      </c>
      <c r="L121" s="16">
        <v>1</v>
      </c>
      <c r="M121" s="82">
        <v>2.585</v>
      </c>
      <c r="N121" s="73">
        <v>3</v>
      </c>
      <c r="O121" s="65">
        <v>3000</v>
      </c>
      <c r="P121" s="66">
        <f>Table2245789101123456736[[#This Row],[PEMBULATAN]]*O121</f>
        <v>9000</v>
      </c>
    </row>
    <row r="122" spans="1:16" ht="24" customHeight="1" x14ac:dyDescent="0.2">
      <c r="A122" s="14"/>
      <c r="B122" s="76"/>
      <c r="C122" s="74" t="s">
        <v>1328</v>
      </c>
      <c r="D122" s="79" t="s">
        <v>1169</v>
      </c>
      <c r="E122" s="13">
        <v>44441</v>
      </c>
      <c r="F122" s="77" t="s">
        <v>907</v>
      </c>
      <c r="G122" s="13">
        <v>44445</v>
      </c>
      <c r="H122" s="78" t="s">
        <v>1437</v>
      </c>
      <c r="I122" s="16">
        <v>85</v>
      </c>
      <c r="J122" s="16">
        <v>10</v>
      </c>
      <c r="K122" s="16">
        <v>10</v>
      </c>
      <c r="L122" s="16">
        <v>1</v>
      </c>
      <c r="M122" s="82">
        <v>2.125</v>
      </c>
      <c r="N122" s="73">
        <v>2</v>
      </c>
      <c r="O122" s="65">
        <v>3000</v>
      </c>
      <c r="P122" s="66">
        <f>Table2245789101123456736[[#This Row],[PEMBULATAN]]*O122</f>
        <v>6000</v>
      </c>
    </row>
    <row r="123" spans="1:16" ht="24" customHeight="1" x14ac:dyDescent="0.2">
      <c r="A123" s="14"/>
      <c r="B123" s="76"/>
      <c r="C123" s="74" t="s">
        <v>1329</v>
      </c>
      <c r="D123" s="79" t="s">
        <v>1169</v>
      </c>
      <c r="E123" s="13">
        <v>44441</v>
      </c>
      <c r="F123" s="77" t="s">
        <v>907</v>
      </c>
      <c r="G123" s="13">
        <v>44445</v>
      </c>
      <c r="H123" s="78" t="s">
        <v>1437</v>
      </c>
      <c r="I123" s="16">
        <v>64</v>
      </c>
      <c r="J123" s="16">
        <v>30</v>
      </c>
      <c r="K123" s="16">
        <v>29</v>
      </c>
      <c r="L123" s="16">
        <v>5</v>
      </c>
      <c r="M123" s="82">
        <v>13.92</v>
      </c>
      <c r="N123" s="73">
        <v>14</v>
      </c>
      <c r="O123" s="65">
        <v>3000</v>
      </c>
      <c r="P123" s="66">
        <f>Table2245789101123456736[[#This Row],[PEMBULATAN]]*O123</f>
        <v>42000</v>
      </c>
    </row>
    <row r="124" spans="1:16" ht="24" customHeight="1" x14ac:dyDescent="0.2">
      <c r="A124" s="14"/>
      <c r="B124" s="76"/>
      <c r="C124" s="74" t="s">
        <v>1330</v>
      </c>
      <c r="D124" s="79" t="s">
        <v>1169</v>
      </c>
      <c r="E124" s="13">
        <v>44441</v>
      </c>
      <c r="F124" s="77" t="s">
        <v>907</v>
      </c>
      <c r="G124" s="13">
        <v>44445</v>
      </c>
      <c r="H124" s="78" t="s">
        <v>1437</v>
      </c>
      <c r="I124" s="16">
        <v>80</v>
      </c>
      <c r="J124" s="16">
        <v>50</v>
      </c>
      <c r="K124" s="16">
        <v>27</v>
      </c>
      <c r="L124" s="16">
        <v>13</v>
      </c>
      <c r="M124" s="82">
        <v>27</v>
      </c>
      <c r="N124" s="73">
        <v>27</v>
      </c>
      <c r="O124" s="65">
        <v>3000</v>
      </c>
      <c r="P124" s="66">
        <f>Table2245789101123456736[[#This Row],[PEMBULATAN]]*O124</f>
        <v>81000</v>
      </c>
    </row>
    <row r="125" spans="1:16" ht="24" customHeight="1" x14ac:dyDescent="0.2">
      <c r="A125" s="14"/>
      <c r="B125" s="76"/>
      <c r="C125" s="74" t="s">
        <v>1331</v>
      </c>
      <c r="D125" s="79" t="s">
        <v>1169</v>
      </c>
      <c r="E125" s="13">
        <v>44441</v>
      </c>
      <c r="F125" s="77" t="s">
        <v>907</v>
      </c>
      <c r="G125" s="13">
        <v>44445</v>
      </c>
      <c r="H125" s="78" t="s">
        <v>1437</v>
      </c>
      <c r="I125" s="16">
        <v>75</v>
      </c>
      <c r="J125" s="16">
        <v>55</v>
      </c>
      <c r="K125" s="16">
        <v>15</v>
      </c>
      <c r="L125" s="16">
        <v>10</v>
      </c>
      <c r="M125" s="82">
        <v>15.46875</v>
      </c>
      <c r="N125" s="73">
        <v>16</v>
      </c>
      <c r="O125" s="65">
        <v>3000</v>
      </c>
      <c r="P125" s="66">
        <f>Table2245789101123456736[[#This Row],[PEMBULATAN]]*O125</f>
        <v>48000</v>
      </c>
    </row>
    <row r="126" spans="1:16" ht="24" customHeight="1" x14ac:dyDescent="0.2">
      <c r="A126" s="14"/>
      <c r="B126" s="76"/>
      <c r="C126" s="74" t="s">
        <v>1332</v>
      </c>
      <c r="D126" s="79" t="s">
        <v>1169</v>
      </c>
      <c r="E126" s="13">
        <v>44441</v>
      </c>
      <c r="F126" s="77" t="s">
        <v>907</v>
      </c>
      <c r="G126" s="13">
        <v>44445</v>
      </c>
      <c r="H126" s="78" t="s">
        <v>1437</v>
      </c>
      <c r="I126" s="16">
        <v>70</v>
      </c>
      <c r="J126" s="16">
        <v>57</v>
      </c>
      <c r="K126" s="16">
        <v>30</v>
      </c>
      <c r="L126" s="16">
        <v>8</v>
      </c>
      <c r="M126" s="82">
        <v>29.925000000000001</v>
      </c>
      <c r="N126" s="73">
        <v>30</v>
      </c>
      <c r="O126" s="65">
        <v>3000</v>
      </c>
      <c r="P126" s="66">
        <f>Table2245789101123456736[[#This Row],[PEMBULATAN]]*O126</f>
        <v>90000</v>
      </c>
    </row>
    <row r="127" spans="1:16" ht="24" customHeight="1" x14ac:dyDescent="0.2">
      <c r="A127" s="14"/>
      <c r="B127" s="76"/>
      <c r="C127" s="74" t="s">
        <v>1333</v>
      </c>
      <c r="D127" s="79" t="s">
        <v>1169</v>
      </c>
      <c r="E127" s="13">
        <v>44441</v>
      </c>
      <c r="F127" s="77" t="s">
        <v>907</v>
      </c>
      <c r="G127" s="13">
        <v>44445</v>
      </c>
      <c r="H127" s="78" t="s">
        <v>1437</v>
      </c>
      <c r="I127" s="16">
        <v>94</v>
      </c>
      <c r="J127" s="16">
        <v>60</v>
      </c>
      <c r="K127" s="16">
        <v>15</v>
      </c>
      <c r="L127" s="16">
        <v>14</v>
      </c>
      <c r="M127" s="82">
        <v>21.15</v>
      </c>
      <c r="N127" s="73">
        <v>21</v>
      </c>
      <c r="O127" s="65">
        <v>3000</v>
      </c>
      <c r="P127" s="66">
        <f>Table2245789101123456736[[#This Row],[PEMBULATAN]]*O127</f>
        <v>63000</v>
      </c>
    </row>
    <row r="128" spans="1:16" ht="24" customHeight="1" x14ac:dyDescent="0.2">
      <c r="A128" s="14"/>
      <c r="B128" s="76"/>
      <c r="C128" s="74" t="s">
        <v>1334</v>
      </c>
      <c r="D128" s="79" t="s">
        <v>1169</v>
      </c>
      <c r="E128" s="13">
        <v>44441</v>
      </c>
      <c r="F128" s="77" t="s">
        <v>907</v>
      </c>
      <c r="G128" s="13">
        <v>44445</v>
      </c>
      <c r="H128" s="78" t="s">
        <v>1437</v>
      </c>
      <c r="I128" s="16">
        <v>70</v>
      </c>
      <c r="J128" s="16">
        <v>50</v>
      </c>
      <c r="K128" s="16">
        <v>20</v>
      </c>
      <c r="L128" s="16">
        <v>8</v>
      </c>
      <c r="M128" s="82">
        <v>17.5</v>
      </c>
      <c r="N128" s="73">
        <v>18</v>
      </c>
      <c r="O128" s="65">
        <v>3000</v>
      </c>
      <c r="P128" s="66">
        <f>Table2245789101123456736[[#This Row],[PEMBULATAN]]*O128</f>
        <v>54000</v>
      </c>
    </row>
    <row r="129" spans="1:16" ht="24" customHeight="1" x14ac:dyDescent="0.2">
      <c r="A129" s="14"/>
      <c r="B129" s="76"/>
      <c r="C129" s="74" t="s">
        <v>1335</v>
      </c>
      <c r="D129" s="79" t="s">
        <v>1169</v>
      </c>
      <c r="E129" s="13">
        <v>44441</v>
      </c>
      <c r="F129" s="77" t="s">
        <v>907</v>
      </c>
      <c r="G129" s="13">
        <v>44445</v>
      </c>
      <c r="H129" s="78" t="s">
        <v>1437</v>
      </c>
      <c r="I129" s="16">
        <v>85</v>
      </c>
      <c r="J129" s="16">
        <v>5</v>
      </c>
      <c r="K129" s="16">
        <v>5</v>
      </c>
      <c r="L129" s="16">
        <v>1</v>
      </c>
      <c r="M129" s="82">
        <v>0.53125</v>
      </c>
      <c r="N129" s="73">
        <v>1</v>
      </c>
      <c r="O129" s="65">
        <v>3000</v>
      </c>
      <c r="P129" s="66">
        <f>Table2245789101123456736[[#This Row],[PEMBULATAN]]*O129</f>
        <v>3000</v>
      </c>
    </row>
    <row r="130" spans="1:16" ht="24" customHeight="1" x14ac:dyDescent="0.2">
      <c r="A130" s="14"/>
      <c r="B130" s="76"/>
      <c r="C130" s="74" t="s">
        <v>1336</v>
      </c>
      <c r="D130" s="79" t="s">
        <v>1169</v>
      </c>
      <c r="E130" s="13">
        <v>44441</v>
      </c>
      <c r="F130" s="77" t="s">
        <v>907</v>
      </c>
      <c r="G130" s="13">
        <v>44445</v>
      </c>
      <c r="H130" s="78" t="s">
        <v>1437</v>
      </c>
      <c r="I130" s="16">
        <v>80</v>
      </c>
      <c r="J130" s="16">
        <v>15</v>
      </c>
      <c r="K130" s="16">
        <v>12</v>
      </c>
      <c r="L130" s="16">
        <v>2</v>
      </c>
      <c r="M130" s="82">
        <v>3.6</v>
      </c>
      <c r="N130" s="73">
        <v>4</v>
      </c>
      <c r="O130" s="65">
        <v>3000</v>
      </c>
      <c r="P130" s="66">
        <f>Table2245789101123456736[[#This Row],[PEMBULATAN]]*O130</f>
        <v>12000</v>
      </c>
    </row>
    <row r="131" spans="1:16" ht="24" customHeight="1" x14ac:dyDescent="0.2">
      <c r="A131" s="14"/>
      <c r="B131" s="76"/>
      <c r="C131" s="74" t="s">
        <v>1337</v>
      </c>
      <c r="D131" s="79" t="s">
        <v>1169</v>
      </c>
      <c r="E131" s="13">
        <v>44441</v>
      </c>
      <c r="F131" s="77" t="s">
        <v>907</v>
      </c>
      <c r="G131" s="13">
        <v>44445</v>
      </c>
      <c r="H131" s="78" t="s">
        <v>1437</v>
      </c>
      <c r="I131" s="16">
        <v>52</v>
      </c>
      <c r="J131" s="16">
        <v>60</v>
      </c>
      <c r="K131" s="16">
        <v>15</v>
      </c>
      <c r="L131" s="16">
        <v>14</v>
      </c>
      <c r="M131" s="82">
        <v>11.7</v>
      </c>
      <c r="N131" s="73">
        <v>14</v>
      </c>
      <c r="O131" s="65">
        <v>3000</v>
      </c>
      <c r="P131" s="66">
        <f>Table2245789101123456736[[#This Row],[PEMBULATAN]]*O131</f>
        <v>42000</v>
      </c>
    </row>
    <row r="132" spans="1:16" ht="24" customHeight="1" x14ac:dyDescent="0.2">
      <c r="A132" s="14"/>
      <c r="B132" s="76"/>
      <c r="C132" s="74" t="s">
        <v>1338</v>
      </c>
      <c r="D132" s="79" t="s">
        <v>1169</v>
      </c>
      <c r="E132" s="13">
        <v>44441</v>
      </c>
      <c r="F132" s="77" t="s">
        <v>907</v>
      </c>
      <c r="G132" s="13">
        <v>44445</v>
      </c>
      <c r="H132" s="78" t="s">
        <v>1437</v>
      </c>
      <c r="I132" s="16">
        <v>87</v>
      </c>
      <c r="J132" s="16">
        <v>5</v>
      </c>
      <c r="K132" s="16">
        <v>5</v>
      </c>
      <c r="L132" s="16">
        <v>1</v>
      </c>
      <c r="M132" s="82">
        <v>0.54374999999999996</v>
      </c>
      <c r="N132" s="73">
        <v>1</v>
      </c>
      <c r="O132" s="65">
        <v>3000</v>
      </c>
      <c r="P132" s="66">
        <f>Table2245789101123456736[[#This Row],[PEMBULATAN]]*O132</f>
        <v>3000</v>
      </c>
    </row>
    <row r="133" spans="1:16" ht="24" customHeight="1" x14ac:dyDescent="0.2">
      <c r="A133" s="14"/>
      <c r="B133" s="76"/>
      <c r="C133" s="74" t="s">
        <v>1339</v>
      </c>
      <c r="D133" s="79" t="s">
        <v>1169</v>
      </c>
      <c r="E133" s="13">
        <v>44441</v>
      </c>
      <c r="F133" s="77" t="s">
        <v>907</v>
      </c>
      <c r="G133" s="13">
        <v>44445</v>
      </c>
      <c r="H133" s="78" t="s">
        <v>1437</v>
      </c>
      <c r="I133" s="16">
        <v>46</v>
      </c>
      <c r="J133" s="16">
        <v>39</v>
      </c>
      <c r="K133" s="16">
        <v>12</v>
      </c>
      <c r="L133" s="16">
        <v>3</v>
      </c>
      <c r="M133" s="82">
        <v>5.3819999999999997</v>
      </c>
      <c r="N133" s="73">
        <v>6</v>
      </c>
      <c r="O133" s="65">
        <v>3000</v>
      </c>
      <c r="P133" s="66">
        <f>Table2245789101123456736[[#This Row],[PEMBULATAN]]*O133</f>
        <v>18000</v>
      </c>
    </row>
    <row r="134" spans="1:16" ht="24" customHeight="1" x14ac:dyDescent="0.2">
      <c r="A134" s="14"/>
      <c r="B134" s="76"/>
      <c r="C134" s="74" t="s">
        <v>1340</v>
      </c>
      <c r="D134" s="79" t="s">
        <v>1169</v>
      </c>
      <c r="E134" s="13">
        <v>44441</v>
      </c>
      <c r="F134" s="77" t="s">
        <v>907</v>
      </c>
      <c r="G134" s="13">
        <v>44445</v>
      </c>
      <c r="H134" s="78" t="s">
        <v>1437</v>
      </c>
      <c r="I134" s="16">
        <v>104</v>
      </c>
      <c r="J134" s="16">
        <v>5</v>
      </c>
      <c r="K134" s="16">
        <v>5</v>
      </c>
      <c r="L134" s="16">
        <v>1</v>
      </c>
      <c r="M134" s="82">
        <v>0.65</v>
      </c>
      <c r="N134" s="73">
        <v>1</v>
      </c>
      <c r="O134" s="65">
        <v>3000</v>
      </c>
      <c r="P134" s="66">
        <f>Table2245789101123456736[[#This Row],[PEMBULATAN]]*O134</f>
        <v>3000</v>
      </c>
    </row>
    <row r="135" spans="1:16" ht="24" customHeight="1" x14ac:dyDescent="0.2">
      <c r="A135" s="14"/>
      <c r="B135" s="76"/>
      <c r="C135" s="74" t="s">
        <v>1341</v>
      </c>
      <c r="D135" s="79" t="s">
        <v>1169</v>
      </c>
      <c r="E135" s="13">
        <v>44441</v>
      </c>
      <c r="F135" s="77" t="s">
        <v>907</v>
      </c>
      <c r="G135" s="13">
        <v>44445</v>
      </c>
      <c r="H135" s="78" t="s">
        <v>1437</v>
      </c>
      <c r="I135" s="16">
        <v>40</v>
      </c>
      <c r="J135" s="16">
        <v>35</v>
      </c>
      <c r="K135" s="16">
        <v>30</v>
      </c>
      <c r="L135" s="16">
        <v>10</v>
      </c>
      <c r="M135" s="82">
        <v>10.5</v>
      </c>
      <c r="N135" s="73">
        <v>11</v>
      </c>
      <c r="O135" s="65">
        <v>3000</v>
      </c>
      <c r="P135" s="66">
        <f>Table2245789101123456736[[#This Row],[PEMBULATAN]]*O135</f>
        <v>33000</v>
      </c>
    </row>
    <row r="136" spans="1:16" ht="24" customHeight="1" x14ac:dyDescent="0.2">
      <c r="A136" s="14"/>
      <c r="B136" s="76"/>
      <c r="C136" s="74" t="s">
        <v>1342</v>
      </c>
      <c r="D136" s="79" t="s">
        <v>1169</v>
      </c>
      <c r="E136" s="13">
        <v>44441</v>
      </c>
      <c r="F136" s="77" t="s">
        <v>907</v>
      </c>
      <c r="G136" s="13">
        <v>44445</v>
      </c>
      <c r="H136" s="78" t="s">
        <v>1437</v>
      </c>
      <c r="I136" s="16">
        <v>94</v>
      </c>
      <c r="J136" s="16">
        <v>27</v>
      </c>
      <c r="K136" s="16">
        <v>4</v>
      </c>
      <c r="L136" s="16">
        <v>1</v>
      </c>
      <c r="M136" s="82">
        <v>2.5379999999999998</v>
      </c>
      <c r="N136" s="73">
        <v>3</v>
      </c>
      <c r="O136" s="65">
        <v>3000</v>
      </c>
      <c r="P136" s="66">
        <f>Table2245789101123456736[[#This Row],[PEMBULATAN]]*O136</f>
        <v>9000</v>
      </c>
    </row>
    <row r="137" spans="1:16" ht="24" customHeight="1" x14ac:dyDescent="0.2">
      <c r="A137" s="14"/>
      <c r="B137" s="76"/>
      <c r="C137" s="74" t="s">
        <v>1343</v>
      </c>
      <c r="D137" s="79" t="s">
        <v>1169</v>
      </c>
      <c r="E137" s="13">
        <v>44441</v>
      </c>
      <c r="F137" s="77" t="s">
        <v>907</v>
      </c>
      <c r="G137" s="13">
        <v>44445</v>
      </c>
      <c r="H137" s="78" t="s">
        <v>1437</v>
      </c>
      <c r="I137" s="16">
        <v>95</v>
      </c>
      <c r="J137" s="16">
        <v>56</v>
      </c>
      <c r="K137" s="16">
        <v>40</v>
      </c>
      <c r="L137" s="16">
        <v>10</v>
      </c>
      <c r="M137" s="82">
        <v>53.2</v>
      </c>
      <c r="N137" s="73">
        <v>53</v>
      </c>
      <c r="O137" s="65">
        <v>3000</v>
      </c>
      <c r="P137" s="66">
        <f>Table2245789101123456736[[#This Row],[PEMBULATAN]]*O137</f>
        <v>159000</v>
      </c>
    </row>
    <row r="138" spans="1:16" ht="24" customHeight="1" x14ac:dyDescent="0.2">
      <c r="A138" s="14"/>
      <c r="B138" s="76"/>
      <c r="C138" s="74" t="s">
        <v>1344</v>
      </c>
      <c r="D138" s="79" t="s">
        <v>1169</v>
      </c>
      <c r="E138" s="13">
        <v>44441</v>
      </c>
      <c r="F138" s="77" t="s">
        <v>907</v>
      </c>
      <c r="G138" s="13">
        <v>44445</v>
      </c>
      <c r="H138" s="78" t="s">
        <v>1437</v>
      </c>
      <c r="I138" s="16">
        <v>94</v>
      </c>
      <c r="J138" s="16">
        <v>54</v>
      </c>
      <c r="K138" s="16">
        <v>36</v>
      </c>
      <c r="L138" s="16">
        <v>10</v>
      </c>
      <c r="M138" s="82">
        <v>45.683999999999997</v>
      </c>
      <c r="N138" s="73">
        <v>46</v>
      </c>
      <c r="O138" s="65">
        <v>3000</v>
      </c>
      <c r="P138" s="66">
        <f>Table2245789101123456736[[#This Row],[PEMBULATAN]]*O138</f>
        <v>138000</v>
      </c>
    </row>
    <row r="139" spans="1:16" ht="24" customHeight="1" x14ac:dyDescent="0.2">
      <c r="A139" s="14"/>
      <c r="B139" s="76"/>
      <c r="C139" s="74" t="s">
        <v>1345</v>
      </c>
      <c r="D139" s="79" t="s">
        <v>1169</v>
      </c>
      <c r="E139" s="13">
        <v>44441</v>
      </c>
      <c r="F139" s="77" t="s">
        <v>907</v>
      </c>
      <c r="G139" s="13">
        <v>44445</v>
      </c>
      <c r="H139" s="78" t="s">
        <v>1437</v>
      </c>
      <c r="I139" s="16">
        <v>97</v>
      </c>
      <c r="J139" s="16">
        <v>58</v>
      </c>
      <c r="K139" s="16">
        <v>27</v>
      </c>
      <c r="L139" s="16">
        <v>11</v>
      </c>
      <c r="M139" s="82">
        <v>37.975499999999997</v>
      </c>
      <c r="N139" s="73">
        <v>38</v>
      </c>
      <c r="O139" s="65">
        <v>3000</v>
      </c>
      <c r="P139" s="66">
        <f>Table2245789101123456736[[#This Row],[PEMBULATAN]]*O139</f>
        <v>114000</v>
      </c>
    </row>
    <row r="140" spans="1:16" ht="24" customHeight="1" x14ac:dyDescent="0.2">
      <c r="A140" s="14"/>
      <c r="B140" s="76"/>
      <c r="C140" s="74" t="s">
        <v>1346</v>
      </c>
      <c r="D140" s="79" t="s">
        <v>1169</v>
      </c>
      <c r="E140" s="13">
        <v>44441</v>
      </c>
      <c r="F140" s="77" t="s">
        <v>907</v>
      </c>
      <c r="G140" s="13">
        <v>44445</v>
      </c>
      <c r="H140" s="78" t="s">
        <v>1437</v>
      </c>
      <c r="I140" s="16">
        <v>35</v>
      </c>
      <c r="J140" s="16">
        <v>33</v>
      </c>
      <c r="K140" s="16">
        <v>21</v>
      </c>
      <c r="L140" s="16">
        <v>10</v>
      </c>
      <c r="M140" s="82">
        <v>6.0637499999999998</v>
      </c>
      <c r="N140" s="73">
        <v>10</v>
      </c>
      <c r="O140" s="65">
        <v>3000</v>
      </c>
      <c r="P140" s="66">
        <f>Table2245789101123456736[[#This Row],[PEMBULATAN]]*O140</f>
        <v>30000</v>
      </c>
    </row>
    <row r="141" spans="1:16" ht="24" customHeight="1" x14ac:dyDescent="0.2">
      <c r="A141" s="14"/>
      <c r="B141" s="76"/>
      <c r="C141" s="74" t="s">
        <v>1347</v>
      </c>
      <c r="D141" s="79" t="s">
        <v>1169</v>
      </c>
      <c r="E141" s="13">
        <v>44441</v>
      </c>
      <c r="F141" s="77" t="s">
        <v>907</v>
      </c>
      <c r="G141" s="13">
        <v>44445</v>
      </c>
      <c r="H141" s="78" t="s">
        <v>1437</v>
      </c>
      <c r="I141" s="16">
        <v>106</v>
      </c>
      <c r="J141" s="16">
        <v>8</v>
      </c>
      <c r="K141" s="16">
        <v>8</v>
      </c>
      <c r="L141" s="16">
        <v>1</v>
      </c>
      <c r="M141" s="82">
        <v>1.696</v>
      </c>
      <c r="N141" s="73">
        <v>2</v>
      </c>
      <c r="O141" s="65">
        <v>3000</v>
      </c>
      <c r="P141" s="66">
        <f>Table2245789101123456736[[#This Row],[PEMBULATAN]]*O141</f>
        <v>6000</v>
      </c>
    </row>
    <row r="142" spans="1:16" ht="24" customHeight="1" x14ac:dyDescent="0.2">
      <c r="A142" s="14"/>
      <c r="B142" s="76"/>
      <c r="C142" s="74" t="s">
        <v>1348</v>
      </c>
      <c r="D142" s="79" t="s">
        <v>1169</v>
      </c>
      <c r="E142" s="13">
        <v>44441</v>
      </c>
      <c r="F142" s="77" t="s">
        <v>907</v>
      </c>
      <c r="G142" s="13">
        <v>44445</v>
      </c>
      <c r="H142" s="78" t="s">
        <v>1437</v>
      </c>
      <c r="I142" s="16">
        <v>105</v>
      </c>
      <c r="J142" s="16">
        <v>50</v>
      </c>
      <c r="K142" s="16">
        <v>40</v>
      </c>
      <c r="L142" s="16">
        <v>16</v>
      </c>
      <c r="M142" s="82">
        <v>52.5</v>
      </c>
      <c r="N142" s="73">
        <v>53</v>
      </c>
      <c r="O142" s="65">
        <v>3000</v>
      </c>
      <c r="P142" s="66">
        <f>Table2245789101123456736[[#This Row],[PEMBULATAN]]*O142</f>
        <v>159000</v>
      </c>
    </row>
    <row r="143" spans="1:16" ht="24" customHeight="1" x14ac:dyDescent="0.2">
      <c r="A143" s="14"/>
      <c r="B143" s="76"/>
      <c r="C143" s="74" t="s">
        <v>1349</v>
      </c>
      <c r="D143" s="79" t="s">
        <v>1169</v>
      </c>
      <c r="E143" s="13">
        <v>44441</v>
      </c>
      <c r="F143" s="77" t="s">
        <v>907</v>
      </c>
      <c r="G143" s="13">
        <v>44445</v>
      </c>
      <c r="H143" s="78" t="s">
        <v>1437</v>
      </c>
      <c r="I143" s="16">
        <v>60</v>
      </c>
      <c r="J143" s="16">
        <v>55</v>
      </c>
      <c r="K143" s="16">
        <v>15</v>
      </c>
      <c r="L143" s="16">
        <v>4</v>
      </c>
      <c r="M143" s="82">
        <v>12.375</v>
      </c>
      <c r="N143" s="73">
        <v>13</v>
      </c>
      <c r="O143" s="65">
        <v>3000</v>
      </c>
      <c r="P143" s="66">
        <f>Table2245789101123456736[[#This Row],[PEMBULATAN]]*O143</f>
        <v>39000</v>
      </c>
    </row>
    <row r="144" spans="1:16" ht="24" customHeight="1" x14ac:dyDescent="0.2">
      <c r="A144" s="14"/>
      <c r="B144" s="76"/>
      <c r="C144" s="74" t="s">
        <v>1350</v>
      </c>
      <c r="D144" s="79" t="s">
        <v>1169</v>
      </c>
      <c r="E144" s="13">
        <v>44441</v>
      </c>
      <c r="F144" s="77" t="s">
        <v>907</v>
      </c>
      <c r="G144" s="13">
        <v>44445</v>
      </c>
      <c r="H144" s="78" t="s">
        <v>1437</v>
      </c>
      <c r="I144" s="16">
        <v>100</v>
      </c>
      <c r="J144" s="16">
        <v>60</v>
      </c>
      <c r="K144" s="16">
        <v>40</v>
      </c>
      <c r="L144" s="16">
        <v>12</v>
      </c>
      <c r="M144" s="82">
        <v>60</v>
      </c>
      <c r="N144" s="73">
        <v>60</v>
      </c>
      <c r="O144" s="65">
        <v>3000</v>
      </c>
      <c r="P144" s="66">
        <f>Table2245789101123456736[[#This Row],[PEMBULATAN]]*O144</f>
        <v>180000</v>
      </c>
    </row>
    <row r="145" spans="1:16" ht="24" customHeight="1" x14ac:dyDescent="0.2">
      <c r="A145" s="14"/>
      <c r="B145" s="76"/>
      <c r="C145" s="74" t="s">
        <v>1351</v>
      </c>
      <c r="D145" s="79" t="s">
        <v>1169</v>
      </c>
      <c r="E145" s="13">
        <v>44441</v>
      </c>
      <c r="F145" s="77" t="s">
        <v>907</v>
      </c>
      <c r="G145" s="13">
        <v>44445</v>
      </c>
      <c r="H145" s="78" t="s">
        <v>1437</v>
      </c>
      <c r="I145" s="16">
        <v>100</v>
      </c>
      <c r="J145" s="16">
        <v>60</v>
      </c>
      <c r="K145" s="16">
        <v>40</v>
      </c>
      <c r="L145" s="16">
        <v>15</v>
      </c>
      <c r="M145" s="82">
        <v>60</v>
      </c>
      <c r="N145" s="73">
        <v>60</v>
      </c>
      <c r="O145" s="65">
        <v>3000</v>
      </c>
      <c r="P145" s="66">
        <f>Table2245789101123456736[[#This Row],[PEMBULATAN]]*O145</f>
        <v>180000</v>
      </c>
    </row>
    <row r="146" spans="1:16" ht="24" customHeight="1" x14ac:dyDescent="0.2">
      <c r="A146" s="14"/>
      <c r="B146" s="76"/>
      <c r="C146" s="74" t="s">
        <v>1352</v>
      </c>
      <c r="D146" s="79" t="s">
        <v>1169</v>
      </c>
      <c r="E146" s="13">
        <v>44441</v>
      </c>
      <c r="F146" s="77" t="s">
        <v>907</v>
      </c>
      <c r="G146" s="13">
        <v>44445</v>
      </c>
      <c r="H146" s="78" t="s">
        <v>1437</v>
      </c>
      <c r="I146" s="16">
        <v>100</v>
      </c>
      <c r="J146" s="16">
        <v>60</v>
      </c>
      <c r="K146" s="16">
        <v>37</v>
      </c>
      <c r="L146" s="16">
        <v>9</v>
      </c>
      <c r="M146" s="82">
        <v>55.5</v>
      </c>
      <c r="N146" s="73">
        <v>56</v>
      </c>
      <c r="O146" s="65">
        <v>3000</v>
      </c>
      <c r="P146" s="66">
        <f>Table2245789101123456736[[#This Row],[PEMBULATAN]]*O146</f>
        <v>168000</v>
      </c>
    </row>
    <row r="147" spans="1:16" ht="24" customHeight="1" x14ac:dyDescent="0.2">
      <c r="A147" s="14"/>
      <c r="B147" s="76"/>
      <c r="C147" s="74" t="s">
        <v>1353</v>
      </c>
      <c r="D147" s="79" t="s">
        <v>1169</v>
      </c>
      <c r="E147" s="13">
        <v>44441</v>
      </c>
      <c r="F147" s="77" t="s">
        <v>907</v>
      </c>
      <c r="G147" s="13">
        <v>44445</v>
      </c>
      <c r="H147" s="78" t="s">
        <v>1437</v>
      </c>
      <c r="I147" s="16">
        <v>100</v>
      </c>
      <c r="J147" s="16">
        <v>96</v>
      </c>
      <c r="K147" s="16">
        <v>30</v>
      </c>
      <c r="L147" s="16">
        <v>46</v>
      </c>
      <c r="M147" s="82">
        <v>72</v>
      </c>
      <c r="N147" s="73">
        <v>72</v>
      </c>
      <c r="O147" s="65">
        <v>3000</v>
      </c>
      <c r="P147" s="66">
        <f>Table2245789101123456736[[#This Row],[PEMBULATAN]]*O147</f>
        <v>216000</v>
      </c>
    </row>
    <row r="148" spans="1:16" ht="24" customHeight="1" x14ac:dyDescent="0.2">
      <c r="A148" s="14"/>
      <c r="B148" s="76"/>
      <c r="C148" s="74" t="s">
        <v>1354</v>
      </c>
      <c r="D148" s="79" t="s">
        <v>1169</v>
      </c>
      <c r="E148" s="13">
        <v>44441</v>
      </c>
      <c r="F148" s="77" t="s">
        <v>907</v>
      </c>
      <c r="G148" s="13">
        <v>44445</v>
      </c>
      <c r="H148" s="78" t="s">
        <v>1437</v>
      </c>
      <c r="I148" s="16">
        <v>90</v>
      </c>
      <c r="J148" s="16">
        <v>55</v>
      </c>
      <c r="K148" s="16">
        <v>30</v>
      </c>
      <c r="L148" s="16">
        <v>14</v>
      </c>
      <c r="M148" s="82">
        <v>37.125</v>
      </c>
      <c r="N148" s="73">
        <v>37</v>
      </c>
      <c r="O148" s="65">
        <v>3000</v>
      </c>
      <c r="P148" s="66">
        <f>Table2245789101123456736[[#This Row],[PEMBULATAN]]*O148</f>
        <v>111000</v>
      </c>
    </row>
    <row r="149" spans="1:16" ht="24" customHeight="1" x14ac:dyDescent="0.2">
      <c r="A149" s="14"/>
      <c r="B149" s="76"/>
      <c r="C149" s="74" t="s">
        <v>1355</v>
      </c>
      <c r="D149" s="79" t="s">
        <v>1169</v>
      </c>
      <c r="E149" s="13">
        <v>44441</v>
      </c>
      <c r="F149" s="77" t="s">
        <v>907</v>
      </c>
      <c r="G149" s="13">
        <v>44445</v>
      </c>
      <c r="H149" s="78" t="s">
        <v>1437</v>
      </c>
      <c r="I149" s="16">
        <v>155</v>
      </c>
      <c r="J149" s="16">
        <v>10</v>
      </c>
      <c r="K149" s="16">
        <v>10</v>
      </c>
      <c r="L149" s="16">
        <v>1</v>
      </c>
      <c r="M149" s="82">
        <v>3.875</v>
      </c>
      <c r="N149" s="73">
        <v>4</v>
      </c>
      <c r="O149" s="65">
        <v>3000</v>
      </c>
      <c r="P149" s="66">
        <f>Table2245789101123456736[[#This Row],[PEMBULATAN]]*O149</f>
        <v>12000</v>
      </c>
    </row>
    <row r="150" spans="1:16" ht="24" customHeight="1" x14ac:dyDescent="0.2">
      <c r="A150" s="14"/>
      <c r="B150" s="76"/>
      <c r="C150" s="74" t="s">
        <v>1356</v>
      </c>
      <c r="D150" s="79" t="s">
        <v>1169</v>
      </c>
      <c r="E150" s="13">
        <v>44441</v>
      </c>
      <c r="F150" s="77" t="s">
        <v>907</v>
      </c>
      <c r="G150" s="13">
        <v>44445</v>
      </c>
      <c r="H150" s="78" t="s">
        <v>1437</v>
      </c>
      <c r="I150" s="16">
        <v>70</v>
      </c>
      <c r="J150" s="16">
        <v>28</v>
      </c>
      <c r="K150" s="16">
        <v>5</v>
      </c>
      <c r="L150" s="16">
        <v>1</v>
      </c>
      <c r="M150" s="82">
        <v>2.4500000000000002</v>
      </c>
      <c r="N150" s="73">
        <v>3</v>
      </c>
      <c r="O150" s="65">
        <v>3000</v>
      </c>
      <c r="P150" s="66">
        <f>Table2245789101123456736[[#This Row],[PEMBULATAN]]*O150</f>
        <v>9000</v>
      </c>
    </row>
    <row r="151" spans="1:16" ht="24" customHeight="1" x14ac:dyDescent="0.2">
      <c r="A151" s="14"/>
      <c r="B151" s="76"/>
      <c r="C151" s="74" t="s">
        <v>1357</v>
      </c>
      <c r="D151" s="79" t="s">
        <v>1169</v>
      </c>
      <c r="E151" s="13">
        <v>44441</v>
      </c>
      <c r="F151" s="77" t="s">
        <v>907</v>
      </c>
      <c r="G151" s="13">
        <v>44445</v>
      </c>
      <c r="H151" s="78" t="s">
        <v>1437</v>
      </c>
      <c r="I151" s="16">
        <v>40</v>
      </c>
      <c r="J151" s="16">
        <v>35</v>
      </c>
      <c r="K151" s="16">
        <v>20</v>
      </c>
      <c r="L151" s="16">
        <v>3</v>
      </c>
      <c r="M151" s="82">
        <v>7</v>
      </c>
      <c r="N151" s="73">
        <v>7</v>
      </c>
      <c r="O151" s="65">
        <v>3000</v>
      </c>
      <c r="P151" s="66">
        <f>Table2245789101123456736[[#This Row],[PEMBULATAN]]*O151</f>
        <v>21000</v>
      </c>
    </row>
    <row r="152" spans="1:16" ht="24" customHeight="1" x14ac:dyDescent="0.2">
      <c r="A152" s="14"/>
      <c r="B152" s="76"/>
      <c r="C152" s="74" t="s">
        <v>1358</v>
      </c>
      <c r="D152" s="79" t="s">
        <v>1169</v>
      </c>
      <c r="E152" s="13">
        <v>44441</v>
      </c>
      <c r="F152" s="77" t="s">
        <v>907</v>
      </c>
      <c r="G152" s="13">
        <v>44445</v>
      </c>
      <c r="H152" s="78" t="s">
        <v>1437</v>
      </c>
      <c r="I152" s="16">
        <v>105</v>
      </c>
      <c r="J152" s="16">
        <v>55</v>
      </c>
      <c r="K152" s="16">
        <v>23</v>
      </c>
      <c r="L152" s="16">
        <v>14</v>
      </c>
      <c r="M152" s="82">
        <v>33.206249999999997</v>
      </c>
      <c r="N152" s="73">
        <v>33</v>
      </c>
      <c r="O152" s="65">
        <v>3000</v>
      </c>
      <c r="P152" s="66">
        <f>Table2245789101123456736[[#This Row],[PEMBULATAN]]*O152</f>
        <v>99000</v>
      </c>
    </row>
    <row r="153" spans="1:16" ht="24" customHeight="1" x14ac:dyDescent="0.2">
      <c r="A153" s="14"/>
      <c r="B153" s="76"/>
      <c r="C153" s="74" t="s">
        <v>1359</v>
      </c>
      <c r="D153" s="79" t="s">
        <v>1169</v>
      </c>
      <c r="E153" s="13">
        <v>44441</v>
      </c>
      <c r="F153" s="77" t="s">
        <v>907</v>
      </c>
      <c r="G153" s="13">
        <v>44445</v>
      </c>
      <c r="H153" s="78" t="s">
        <v>1437</v>
      </c>
      <c r="I153" s="16">
        <v>90</v>
      </c>
      <c r="J153" s="16">
        <v>60</v>
      </c>
      <c r="K153" s="16">
        <v>60</v>
      </c>
      <c r="L153" s="16">
        <v>20</v>
      </c>
      <c r="M153" s="82">
        <v>81</v>
      </c>
      <c r="N153" s="73">
        <v>81</v>
      </c>
      <c r="O153" s="65">
        <v>3000</v>
      </c>
      <c r="P153" s="66">
        <f>Table2245789101123456736[[#This Row],[PEMBULATAN]]*O153</f>
        <v>243000</v>
      </c>
    </row>
    <row r="154" spans="1:16" ht="24" customHeight="1" x14ac:dyDescent="0.2">
      <c r="A154" s="14"/>
      <c r="B154" s="76"/>
      <c r="C154" s="74" t="s">
        <v>1360</v>
      </c>
      <c r="D154" s="79" t="s">
        <v>1169</v>
      </c>
      <c r="E154" s="13">
        <v>44441</v>
      </c>
      <c r="F154" s="77" t="s">
        <v>907</v>
      </c>
      <c r="G154" s="13">
        <v>44445</v>
      </c>
      <c r="H154" s="78" t="s">
        <v>1437</v>
      </c>
      <c r="I154" s="16">
        <v>50</v>
      </c>
      <c r="J154" s="16">
        <v>40</v>
      </c>
      <c r="K154" s="16">
        <v>20</v>
      </c>
      <c r="L154" s="16">
        <v>6</v>
      </c>
      <c r="M154" s="82">
        <v>10</v>
      </c>
      <c r="N154" s="73">
        <v>10</v>
      </c>
      <c r="O154" s="65">
        <v>3000</v>
      </c>
      <c r="P154" s="66">
        <f>Table2245789101123456736[[#This Row],[PEMBULATAN]]*O154</f>
        <v>30000</v>
      </c>
    </row>
    <row r="155" spans="1:16" ht="24" customHeight="1" x14ac:dyDescent="0.2">
      <c r="A155" s="14"/>
      <c r="B155" s="76"/>
      <c r="C155" s="74" t="s">
        <v>1361</v>
      </c>
      <c r="D155" s="79" t="s">
        <v>1169</v>
      </c>
      <c r="E155" s="13">
        <v>44441</v>
      </c>
      <c r="F155" s="77" t="s">
        <v>907</v>
      </c>
      <c r="G155" s="13">
        <v>44445</v>
      </c>
      <c r="H155" s="78" t="s">
        <v>1437</v>
      </c>
      <c r="I155" s="16">
        <v>105</v>
      </c>
      <c r="J155" s="16">
        <v>56</v>
      </c>
      <c r="K155" s="16">
        <v>37</v>
      </c>
      <c r="L155" s="16">
        <v>15</v>
      </c>
      <c r="M155" s="82">
        <v>54.39</v>
      </c>
      <c r="N155" s="73">
        <v>55</v>
      </c>
      <c r="O155" s="65">
        <v>3000</v>
      </c>
      <c r="P155" s="66">
        <f>Table2245789101123456736[[#This Row],[PEMBULATAN]]*O155</f>
        <v>165000</v>
      </c>
    </row>
    <row r="156" spans="1:16" ht="24" customHeight="1" x14ac:dyDescent="0.2">
      <c r="A156" s="14"/>
      <c r="B156" s="76"/>
      <c r="C156" s="74" t="s">
        <v>1362</v>
      </c>
      <c r="D156" s="79" t="s">
        <v>1169</v>
      </c>
      <c r="E156" s="13">
        <v>44441</v>
      </c>
      <c r="F156" s="77" t="s">
        <v>907</v>
      </c>
      <c r="G156" s="13">
        <v>44445</v>
      </c>
      <c r="H156" s="78" t="s">
        <v>1437</v>
      </c>
      <c r="I156" s="16">
        <v>96</v>
      </c>
      <c r="J156" s="16">
        <v>45</v>
      </c>
      <c r="K156" s="16">
        <v>30</v>
      </c>
      <c r="L156" s="16">
        <v>20</v>
      </c>
      <c r="M156" s="82">
        <v>32.4</v>
      </c>
      <c r="N156" s="73">
        <v>33</v>
      </c>
      <c r="O156" s="65">
        <v>3000</v>
      </c>
      <c r="P156" s="66">
        <f>Table2245789101123456736[[#This Row],[PEMBULATAN]]*O156</f>
        <v>99000</v>
      </c>
    </row>
    <row r="157" spans="1:16" ht="24" customHeight="1" x14ac:dyDescent="0.2">
      <c r="A157" s="14"/>
      <c r="B157" s="76"/>
      <c r="C157" s="74" t="s">
        <v>1363</v>
      </c>
      <c r="D157" s="79" t="s">
        <v>1169</v>
      </c>
      <c r="E157" s="13">
        <v>44441</v>
      </c>
      <c r="F157" s="77" t="s">
        <v>907</v>
      </c>
      <c r="G157" s="13">
        <v>44445</v>
      </c>
      <c r="H157" s="78" t="s">
        <v>1437</v>
      </c>
      <c r="I157" s="16">
        <v>68</v>
      </c>
      <c r="J157" s="16">
        <v>37</v>
      </c>
      <c r="K157" s="16">
        <v>18</v>
      </c>
      <c r="L157" s="16">
        <v>8</v>
      </c>
      <c r="M157" s="82">
        <v>11.321999999999999</v>
      </c>
      <c r="N157" s="73">
        <v>12</v>
      </c>
      <c r="O157" s="65">
        <v>3000</v>
      </c>
      <c r="P157" s="66">
        <f>Table2245789101123456736[[#This Row],[PEMBULATAN]]*O157</f>
        <v>36000</v>
      </c>
    </row>
    <row r="158" spans="1:16" ht="24" customHeight="1" x14ac:dyDescent="0.2">
      <c r="A158" s="14"/>
      <c r="B158" s="76"/>
      <c r="C158" s="74" t="s">
        <v>1364</v>
      </c>
      <c r="D158" s="79" t="s">
        <v>1169</v>
      </c>
      <c r="E158" s="13">
        <v>44441</v>
      </c>
      <c r="F158" s="77" t="s">
        <v>907</v>
      </c>
      <c r="G158" s="13">
        <v>44445</v>
      </c>
      <c r="H158" s="78" t="s">
        <v>1437</v>
      </c>
      <c r="I158" s="16">
        <v>90</v>
      </c>
      <c r="J158" s="16">
        <v>44</v>
      </c>
      <c r="K158" s="16">
        <v>38</v>
      </c>
      <c r="L158" s="16">
        <v>33</v>
      </c>
      <c r="M158" s="82">
        <v>37.619999999999997</v>
      </c>
      <c r="N158" s="73">
        <v>38</v>
      </c>
      <c r="O158" s="65">
        <v>3000</v>
      </c>
      <c r="P158" s="66">
        <f>Table2245789101123456736[[#This Row],[PEMBULATAN]]*O158</f>
        <v>114000</v>
      </c>
    </row>
    <row r="159" spans="1:16" ht="24" customHeight="1" x14ac:dyDescent="0.2">
      <c r="A159" s="14"/>
      <c r="B159" s="76"/>
      <c r="C159" s="74" t="s">
        <v>1365</v>
      </c>
      <c r="D159" s="79" t="s">
        <v>1169</v>
      </c>
      <c r="E159" s="13">
        <v>44441</v>
      </c>
      <c r="F159" s="77" t="s">
        <v>907</v>
      </c>
      <c r="G159" s="13">
        <v>44445</v>
      </c>
      <c r="H159" s="78" t="s">
        <v>1437</v>
      </c>
      <c r="I159" s="16">
        <v>90</v>
      </c>
      <c r="J159" s="16">
        <v>60</v>
      </c>
      <c r="K159" s="16">
        <v>40</v>
      </c>
      <c r="L159" s="16">
        <v>16</v>
      </c>
      <c r="M159" s="82">
        <v>54</v>
      </c>
      <c r="N159" s="73">
        <v>54</v>
      </c>
      <c r="O159" s="65">
        <v>3000</v>
      </c>
      <c r="P159" s="66">
        <f>Table2245789101123456736[[#This Row],[PEMBULATAN]]*O159</f>
        <v>162000</v>
      </c>
    </row>
    <row r="160" spans="1:16" ht="24" customHeight="1" x14ac:dyDescent="0.2">
      <c r="A160" s="14"/>
      <c r="B160" s="76"/>
      <c r="C160" s="74" t="s">
        <v>1366</v>
      </c>
      <c r="D160" s="79" t="s">
        <v>1169</v>
      </c>
      <c r="E160" s="13">
        <v>44441</v>
      </c>
      <c r="F160" s="77" t="s">
        <v>907</v>
      </c>
      <c r="G160" s="13">
        <v>44445</v>
      </c>
      <c r="H160" s="78" t="s">
        <v>1437</v>
      </c>
      <c r="I160" s="16">
        <v>60</v>
      </c>
      <c r="J160" s="16">
        <v>28</v>
      </c>
      <c r="K160" s="16">
        <v>39</v>
      </c>
      <c r="L160" s="16">
        <v>4</v>
      </c>
      <c r="M160" s="82">
        <v>16.38</v>
      </c>
      <c r="N160" s="73">
        <v>17</v>
      </c>
      <c r="O160" s="65">
        <v>3000</v>
      </c>
      <c r="P160" s="66">
        <f>Table2245789101123456736[[#This Row],[PEMBULATAN]]*O160</f>
        <v>51000</v>
      </c>
    </row>
    <row r="161" spans="1:16" ht="24" customHeight="1" x14ac:dyDescent="0.2">
      <c r="A161" s="14"/>
      <c r="B161" s="76"/>
      <c r="C161" s="74" t="s">
        <v>1367</v>
      </c>
      <c r="D161" s="79" t="s">
        <v>1169</v>
      </c>
      <c r="E161" s="13">
        <v>44441</v>
      </c>
      <c r="F161" s="77" t="s">
        <v>907</v>
      </c>
      <c r="G161" s="13">
        <v>44445</v>
      </c>
      <c r="H161" s="78" t="s">
        <v>1437</v>
      </c>
      <c r="I161" s="16">
        <v>70</v>
      </c>
      <c r="J161" s="16">
        <v>60</v>
      </c>
      <c r="K161" s="16">
        <v>30</v>
      </c>
      <c r="L161" s="16">
        <v>8</v>
      </c>
      <c r="M161" s="82">
        <v>31.5</v>
      </c>
      <c r="N161" s="73">
        <v>32</v>
      </c>
      <c r="O161" s="65">
        <v>3000</v>
      </c>
      <c r="P161" s="66">
        <f>Table2245789101123456736[[#This Row],[PEMBULATAN]]*O161</f>
        <v>96000</v>
      </c>
    </row>
    <row r="162" spans="1:16" ht="24" customHeight="1" x14ac:dyDescent="0.2">
      <c r="A162" s="14"/>
      <c r="B162" s="76"/>
      <c r="C162" s="74" t="s">
        <v>1368</v>
      </c>
      <c r="D162" s="79" t="s">
        <v>1169</v>
      </c>
      <c r="E162" s="13">
        <v>44441</v>
      </c>
      <c r="F162" s="77" t="s">
        <v>907</v>
      </c>
      <c r="G162" s="13">
        <v>44445</v>
      </c>
      <c r="H162" s="78" t="s">
        <v>1437</v>
      </c>
      <c r="I162" s="16">
        <v>108</v>
      </c>
      <c r="J162" s="16">
        <v>36</v>
      </c>
      <c r="K162" s="16">
        <v>19</v>
      </c>
      <c r="L162" s="16">
        <v>6</v>
      </c>
      <c r="M162" s="82">
        <v>18.468</v>
      </c>
      <c r="N162" s="73">
        <v>19</v>
      </c>
      <c r="O162" s="65">
        <v>3000</v>
      </c>
      <c r="P162" s="66">
        <f>Table2245789101123456736[[#This Row],[PEMBULATAN]]*O162</f>
        <v>57000</v>
      </c>
    </row>
    <row r="163" spans="1:16" ht="24" customHeight="1" x14ac:dyDescent="0.2">
      <c r="A163" s="14"/>
      <c r="B163" s="76"/>
      <c r="C163" s="74" t="s">
        <v>1369</v>
      </c>
      <c r="D163" s="79" t="s">
        <v>1169</v>
      </c>
      <c r="E163" s="13">
        <v>44441</v>
      </c>
      <c r="F163" s="77" t="s">
        <v>907</v>
      </c>
      <c r="G163" s="13">
        <v>44445</v>
      </c>
      <c r="H163" s="78" t="s">
        <v>1437</v>
      </c>
      <c r="I163" s="16">
        <v>30</v>
      </c>
      <c r="J163" s="16">
        <v>27</v>
      </c>
      <c r="K163" s="16">
        <v>34</v>
      </c>
      <c r="L163" s="16">
        <v>10</v>
      </c>
      <c r="M163" s="82">
        <v>6.8849999999999998</v>
      </c>
      <c r="N163" s="73">
        <v>10</v>
      </c>
      <c r="O163" s="65">
        <v>3000</v>
      </c>
      <c r="P163" s="66">
        <f>Table2245789101123456736[[#This Row],[PEMBULATAN]]*O163</f>
        <v>30000</v>
      </c>
    </row>
    <row r="164" spans="1:16" ht="24" customHeight="1" x14ac:dyDescent="0.2">
      <c r="A164" s="14"/>
      <c r="B164" s="76"/>
      <c r="C164" s="74" t="s">
        <v>1370</v>
      </c>
      <c r="D164" s="79" t="s">
        <v>1169</v>
      </c>
      <c r="E164" s="13">
        <v>44441</v>
      </c>
      <c r="F164" s="77" t="s">
        <v>907</v>
      </c>
      <c r="G164" s="13">
        <v>44445</v>
      </c>
      <c r="H164" s="78" t="s">
        <v>1437</v>
      </c>
      <c r="I164" s="16">
        <v>55</v>
      </c>
      <c r="J164" s="16">
        <v>46</v>
      </c>
      <c r="K164" s="16">
        <v>16</v>
      </c>
      <c r="L164" s="16">
        <v>20</v>
      </c>
      <c r="M164" s="82">
        <v>10.119999999999999</v>
      </c>
      <c r="N164" s="73">
        <v>20</v>
      </c>
      <c r="O164" s="65">
        <v>3000</v>
      </c>
      <c r="P164" s="66">
        <f>Table2245789101123456736[[#This Row],[PEMBULATAN]]*O164</f>
        <v>60000</v>
      </c>
    </row>
    <row r="165" spans="1:16" ht="24" customHeight="1" x14ac:dyDescent="0.2">
      <c r="A165" s="14"/>
      <c r="B165" s="76"/>
      <c r="C165" s="74" t="s">
        <v>1371</v>
      </c>
      <c r="D165" s="79" t="s">
        <v>1169</v>
      </c>
      <c r="E165" s="13">
        <v>44441</v>
      </c>
      <c r="F165" s="77" t="s">
        <v>907</v>
      </c>
      <c r="G165" s="13">
        <v>44445</v>
      </c>
      <c r="H165" s="78" t="s">
        <v>1437</v>
      </c>
      <c r="I165" s="16">
        <v>100</v>
      </c>
      <c r="J165" s="16">
        <v>60</v>
      </c>
      <c r="K165" s="16">
        <v>60</v>
      </c>
      <c r="L165" s="16">
        <v>9</v>
      </c>
      <c r="M165" s="82">
        <v>90</v>
      </c>
      <c r="N165" s="73">
        <v>90</v>
      </c>
      <c r="O165" s="65">
        <v>3000</v>
      </c>
      <c r="P165" s="66">
        <f>Table2245789101123456736[[#This Row],[PEMBULATAN]]*O165</f>
        <v>270000</v>
      </c>
    </row>
    <row r="166" spans="1:16" ht="24" customHeight="1" x14ac:dyDescent="0.2">
      <c r="A166" s="14"/>
      <c r="B166" s="76"/>
      <c r="C166" s="74" t="s">
        <v>1372</v>
      </c>
      <c r="D166" s="79" t="s">
        <v>1169</v>
      </c>
      <c r="E166" s="13">
        <v>44441</v>
      </c>
      <c r="F166" s="77" t="s">
        <v>907</v>
      </c>
      <c r="G166" s="13">
        <v>44445</v>
      </c>
      <c r="H166" s="78" t="s">
        <v>1437</v>
      </c>
      <c r="I166" s="16">
        <v>94</v>
      </c>
      <c r="J166" s="16">
        <v>21</v>
      </c>
      <c r="K166" s="16">
        <v>5</v>
      </c>
      <c r="L166" s="16">
        <v>2</v>
      </c>
      <c r="M166" s="82">
        <v>2.4674999999999998</v>
      </c>
      <c r="N166" s="73">
        <v>3</v>
      </c>
      <c r="O166" s="65">
        <v>3000</v>
      </c>
      <c r="P166" s="66">
        <f>Table2245789101123456736[[#This Row],[PEMBULATAN]]*O166</f>
        <v>9000</v>
      </c>
    </row>
    <row r="167" spans="1:16" ht="24" customHeight="1" x14ac:dyDescent="0.2">
      <c r="A167" s="14"/>
      <c r="B167" s="76"/>
      <c r="C167" s="74" t="s">
        <v>1373</v>
      </c>
      <c r="D167" s="79" t="s">
        <v>1169</v>
      </c>
      <c r="E167" s="13">
        <v>44441</v>
      </c>
      <c r="F167" s="77" t="s">
        <v>907</v>
      </c>
      <c r="G167" s="13">
        <v>44445</v>
      </c>
      <c r="H167" s="78" t="s">
        <v>1437</v>
      </c>
      <c r="I167" s="16">
        <v>53</v>
      </c>
      <c r="J167" s="16">
        <v>33</v>
      </c>
      <c r="K167" s="16">
        <v>15</v>
      </c>
      <c r="L167" s="16">
        <v>6</v>
      </c>
      <c r="M167" s="82">
        <v>6.5587499999999999</v>
      </c>
      <c r="N167" s="73">
        <v>7</v>
      </c>
      <c r="O167" s="65">
        <v>3000</v>
      </c>
      <c r="P167" s="66">
        <f>Table2245789101123456736[[#This Row],[PEMBULATAN]]*O167</f>
        <v>21000</v>
      </c>
    </row>
    <row r="168" spans="1:16" ht="24" customHeight="1" x14ac:dyDescent="0.2">
      <c r="A168" s="14"/>
      <c r="B168" s="76"/>
      <c r="C168" s="74" t="s">
        <v>1374</v>
      </c>
      <c r="D168" s="79" t="s">
        <v>1169</v>
      </c>
      <c r="E168" s="13">
        <v>44441</v>
      </c>
      <c r="F168" s="77" t="s">
        <v>907</v>
      </c>
      <c r="G168" s="13">
        <v>44445</v>
      </c>
      <c r="H168" s="78" t="s">
        <v>1437</v>
      </c>
      <c r="I168" s="16">
        <v>106</v>
      </c>
      <c r="J168" s="16">
        <v>12</v>
      </c>
      <c r="K168" s="16">
        <v>15</v>
      </c>
      <c r="L168" s="16">
        <v>3</v>
      </c>
      <c r="M168" s="82">
        <v>4.7699999999999996</v>
      </c>
      <c r="N168" s="73">
        <v>5</v>
      </c>
      <c r="O168" s="65">
        <v>3000</v>
      </c>
      <c r="P168" s="66">
        <f>Table2245789101123456736[[#This Row],[PEMBULATAN]]*O168</f>
        <v>15000</v>
      </c>
    </row>
    <row r="169" spans="1:16" ht="24" customHeight="1" x14ac:dyDescent="0.2">
      <c r="A169" s="14"/>
      <c r="B169" s="76"/>
      <c r="C169" s="74" t="s">
        <v>1375</v>
      </c>
      <c r="D169" s="79" t="s">
        <v>1169</v>
      </c>
      <c r="E169" s="13">
        <v>44441</v>
      </c>
      <c r="F169" s="77" t="s">
        <v>907</v>
      </c>
      <c r="G169" s="13">
        <v>44445</v>
      </c>
      <c r="H169" s="78" t="s">
        <v>1437</v>
      </c>
      <c r="I169" s="16">
        <v>70</v>
      </c>
      <c r="J169" s="16">
        <v>60</v>
      </c>
      <c r="K169" s="16">
        <v>30</v>
      </c>
      <c r="L169" s="16">
        <v>10</v>
      </c>
      <c r="M169" s="82">
        <v>31.5</v>
      </c>
      <c r="N169" s="73">
        <v>32</v>
      </c>
      <c r="O169" s="65">
        <v>3000</v>
      </c>
      <c r="P169" s="66">
        <f>Table2245789101123456736[[#This Row],[PEMBULATAN]]*O169</f>
        <v>96000</v>
      </c>
    </row>
    <row r="170" spans="1:16" ht="24" customHeight="1" x14ac:dyDescent="0.2">
      <c r="A170" s="14"/>
      <c r="B170" s="76"/>
      <c r="C170" s="74" t="s">
        <v>1376</v>
      </c>
      <c r="D170" s="79" t="s">
        <v>1169</v>
      </c>
      <c r="E170" s="13">
        <v>44441</v>
      </c>
      <c r="F170" s="77" t="s">
        <v>907</v>
      </c>
      <c r="G170" s="13">
        <v>44445</v>
      </c>
      <c r="H170" s="78" t="s">
        <v>1437</v>
      </c>
      <c r="I170" s="16">
        <v>80</v>
      </c>
      <c r="J170" s="16">
        <v>58</v>
      </c>
      <c r="K170" s="16">
        <v>30</v>
      </c>
      <c r="L170" s="16">
        <v>15</v>
      </c>
      <c r="M170" s="82">
        <v>34.799999999999997</v>
      </c>
      <c r="N170" s="73">
        <v>35</v>
      </c>
      <c r="O170" s="65">
        <v>3000</v>
      </c>
      <c r="P170" s="66">
        <f>Table2245789101123456736[[#This Row],[PEMBULATAN]]*O170</f>
        <v>105000</v>
      </c>
    </row>
    <row r="171" spans="1:16" ht="24" customHeight="1" x14ac:dyDescent="0.2">
      <c r="A171" s="14"/>
      <c r="B171" s="76"/>
      <c r="C171" s="74" t="s">
        <v>1377</v>
      </c>
      <c r="D171" s="79" t="s">
        <v>1169</v>
      </c>
      <c r="E171" s="13">
        <v>44441</v>
      </c>
      <c r="F171" s="77" t="s">
        <v>907</v>
      </c>
      <c r="G171" s="13">
        <v>44445</v>
      </c>
      <c r="H171" s="78" t="s">
        <v>1437</v>
      </c>
      <c r="I171" s="16">
        <v>95</v>
      </c>
      <c r="J171" s="16">
        <v>30</v>
      </c>
      <c r="K171" s="16">
        <v>35</v>
      </c>
      <c r="L171" s="16">
        <v>32</v>
      </c>
      <c r="M171" s="82">
        <v>24.9375</v>
      </c>
      <c r="N171" s="73">
        <v>32</v>
      </c>
      <c r="O171" s="65">
        <v>3000</v>
      </c>
      <c r="P171" s="66">
        <f>Table2245789101123456736[[#This Row],[PEMBULATAN]]*O171</f>
        <v>96000</v>
      </c>
    </row>
    <row r="172" spans="1:16" ht="24" customHeight="1" x14ac:dyDescent="0.2">
      <c r="A172" s="14"/>
      <c r="B172" s="76"/>
      <c r="C172" s="74" t="s">
        <v>1378</v>
      </c>
      <c r="D172" s="79" t="s">
        <v>1169</v>
      </c>
      <c r="E172" s="13">
        <v>44441</v>
      </c>
      <c r="F172" s="77" t="s">
        <v>907</v>
      </c>
      <c r="G172" s="13">
        <v>44445</v>
      </c>
      <c r="H172" s="78" t="s">
        <v>1437</v>
      </c>
      <c r="I172" s="16">
        <v>95</v>
      </c>
      <c r="J172" s="16">
        <v>50</v>
      </c>
      <c r="K172" s="16">
        <v>33</v>
      </c>
      <c r="L172" s="16">
        <v>19</v>
      </c>
      <c r="M172" s="82">
        <v>39.1875</v>
      </c>
      <c r="N172" s="73">
        <v>39</v>
      </c>
      <c r="O172" s="65">
        <v>3000</v>
      </c>
      <c r="P172" s="66">
        <f>Table2245789101123456736[[#This Row],[PEMBULATAN]]*O172</f>
        <v>117000</v>
      </c>
    </row>
    <row r="173" spans="1:16" ht="24" customHeight="1" x14ac:dyDescent="0.2">
      <c r="A173" s="14"/>
      <c r="B173" s="76"/>
      <c r="C173" s="74" t="s">
        <v>1379</v>
      </c>
      <c r="D173" s="79" t="s">
        <v>1169</v>
      </c>
      <c r="E173" s="13">
        <v>44441</v>
      </c>
      <c r="F173" s="77" t="s">
        <v>907</v>
      </c>
      <c r="G173" s="13">
        <v>44445</v>
      </c>
      <c r="H173" s="78" t="s">
        <v>1437</v>
      </c>
      <c r="I173" s="16">
        <v>60</v>
      </c>
      <c r="J173" s="16">
        <v>40</v>
      </c>
      <c r="K173" s="16">
        <v>25</v>
      </c>
      <c r="L173" s="16">
        <v>11</v>
      </c>
      <c r="M173" s="82">
        <v>15</v>
      </c>
      <c r="N173" s="73">
        <v>15</v>
      </c>
      <c r="O173" s="65">
        <v>3000</v>
      </c>
      <c r="P173" s="66">
        <f>Table2245789101123456736[[#This Row],[PEMBULATAN]]*O173</f>
        <v>45000</v>
      </c>
    </row>
    <row r="174" spans="1:16" ht="24" customHeight="1" x14ac:dyDescent="0.2">
      <c r="A174" s="14"/>
      <c r="B174" s="76"/>
      <c r="C174" s="74" t="s">
        <v>1380</v>
      </c>
      <c r="D174" s="79" t="s">
        <v>1169</v>
      </c>
      <c r="E174" s="13">
        <v>44441</v>
      </c>
      <c r="F174" s="77" t="s">
        <v>907</v>
      </c>
      <c r="G174" s="13">
        <v>44445</v>
      </c>
      <c r="H174" s="78" t="s">
        <v>1437</v>
      </c>
      <c r="I174" s="16">
        <v>55</v>
      </c>
      <c r="J174" s="16">
        <v>40</v>
      </c>
      <c r="K174" s="16">
        <v>20</v>
      </c>
      <c r="L174" s="16">
        <v>2</v>
      </c>
      <c r="M174" s="82">
        <v>11</v>
      </c>
      <c r="N174" s="73">
        <v>11</v>
      </c>
      <c r="O174" s="65">
        <v>3000</v>
      </c>
      <c r="P174" s="66">
        <f>Table2245789101123456736[[#This Row],[PEMBULATAN]]*O174</f>
        <v>33000</v>
      </c>
    </row>
    <row r="175" spans="1:16" ht="24" customHeight="1" x14ac:dyDescent="0.2">
      <c r="A175" s="14"/>
      <c r="B175" s="76"/>
      <c r="C175" s="74" t="s">
        <v>1381</v>
      </c>
      <c r="D175" s="79" t="s">
        <v>1169</v>
      </c>
      <c r="E175" s="13">
        <v>44441</v>
      </c>
      <c r="F175" s="77" t="s">
        <v>907</v>
      </c>
      <c r="G175" s="13">
        <v>44445</v>
      </c>
      <c r="H175" s="78" t="s">
        <v>1437</v>
      </c>
      <c r="I175" s="16">
        <v>4</v>
      </c>
      <c r="J175" s="16">
        <v>105</v>
      </c>
      <c r="K175" s="16">
        <v>5</v>
      </c>
      <c r="L175" s="16">
        <v>1</v>
      </c>
      <c r="M175" s="82">
        <v>0.52500000000000002</v>
      </c>
      <c r="N175" s="73">
        <v>1</v>
      </c>
      <c r="O175" s="65">
        <v>3000</v>
      </c>
      <c r="P175" s="66">
        <f>Table2245789101123456736[[#This Row],[PEMBULATAN]]*O175</f>
        <v>3000</v>
      </c>
    </row>
    <row r="176" spans="1:16" ht="24" customHeight="1" x14ac:dyDescent="0.2">
      <c r="A176" s="14"/>
      <c r="B176" s="76"/>
      <c r="C176" s="74" t="s">
        <v>1382</v>
      </c>
      <c r="D176" s="79" t="s">
        <v>1169</v>
      </c>
      <c r="E176" s="13">
        <v>44441</v>
      </c>
      <c r="F176" s="77" t="s">
        <v>907</v>
      </c>
      <c r="G176" s="13">
        <v>44445</v>
      </c>
      <c r="H176" s="78" t="s">
        <v>1437</v>
      </c>
      <c r="I176" s="16">
        <v>70</v>
      </c>
      <c r="J176" s="16">
        <v>86</v>
      </c>
      <c r="K176" s="16">
        <v>25</v>
      </c>
      <c r="L176" s="16">
        <v>10</v>
      </c>
      <c r="M176" s="82">
        <v>37.625</v>
      </c>
      <c r="N176" s="73">
        <v>38</v>
      </c>
      <c r="O176" s="65">
        <v>3000</v>
      </c>
      <c r="P176" s="66">
        <f>Table2245789101123456736[[#This Row],[PEMBULATAN]]*O176</f>
        <v>114000</v>
      </c>
    </row>
    <row r="177" spans="1:16" ht="24" customHeight="1" x14ac:dyDescent="0.2">
      <c r="A177" s="14"/>
      <c r="B177" s="76"/>
      <c r="C177" s="74" t="s">
        <v>1383</v>
      </c>
      <c r="D177" s="79" t="s">
        <v>1169</v>
      </c>
      <c r="E177" s="13">
        <v>44441</v>
      </c>
      <c r="F177" s="77" t="s">
        <v>907</v>
      </c>
      <c r="G177" s="13">
        <v>44445</v>
      </c>
      <c r="H177" s="78" t="s">
        <v>1437</v>
      </c>
      <c r="I177" s="16">
        <v>70</v>
      </c>
      <c r="J177" s="16">
        <v>60</v>
      </c>
      <c r="K177" s="16">
        <v>33</v>
      </c>
      <c r="L177" s="16">
        <v>8</v>
      </c>
      <c r="M177" s="82">
        <v>34.65</v>
      </c>
      <c r="N177" s="73">
        <v>35</v>
      </c>
      <c r="O177" s="65">
        <v>3000</v>
      </c>
      <c r="P177" s="66">
        <f>Table2245789101123456736[[#This Row],[PEMBULATAN]]*O177</f>
        <v>105000</v>
      </c>
    </row>
    <row r="178" spans="1:16" ht="24" customHeight="1" x14ac:dyDescent="0.2">
      <c r="A178" s="14"/>
      <c r="B178" s="76"/>
      <c r="C178" s="74" t="s">
        <v>1384</v>
      </c>
      <c r="D178" s="79" t="s">
        <v>1169</v>
      </c>
      <c r="E178" s="13">
        <v>44441</v>
      </c>
      <c r="F178" s="77" t="s">
        <v>907</v>
      </c>
      <c r="G178" s="13">
        <v>44445</v>
      </c>
      <c r="H178" s="78" t="s">
        <v>1437</v>
      </c>
      <c r="I178" s="16">
        <v>87</v>
      </c>
      <c r="J178" s="16">
        <v>56</v>
      </c>
      <c r="K178" s="16">
        <v>30</v>
      </c>
      <c r="L178" s="16">
        <v>11</v>
      </c>
      <c r="M178" s="82">
        <v>36.54</v>
      </c>
      <c r="N178" s="73">
        <v>37</v>
      </c>
      <c r="O178" s="65">
        <v>3000</v>
      </c>
      <c r="P178" s="66">
        <f>Table2245789101123456736[[#This Row],[PEMBULATAN]]*O178</f>
        <v>111000</v>
      </c>
    </row>
    <row r="179" spans="1:16" ht="24" customHeight="1" x14ac:dyDescent="0.2">
      <c r="A179" s="14"/>
      <c r="B179" s="76"/>
      <c r="C179" s="74" t="s">
        <v>1385</v>
      </c>
      <c r="D179" s="79" t="s">
        <v>1169</v>
      </c>
      <c r="E179" s="13">
        <v>44441</v>
      </c>
      <c r="F179" s="77" t="s">
        <v>907</v>
      </c>
      <c r="G179" s="13">
        <v>44445</v>
      </c>
      <c r="H179" s="78" t="s">
        <v>1437</v>
      </c>
      <c r="I179" s="16">
        <v>40</v>
      </c>
      <c r="J179" s="16">
        <v>60</v>
      </c>
      <c r="K179" s="16">
        <v>40</v>
      </c>
      <c r="L179" s="16">
        <v>54</v>
      </c>
      <c r="M179" s="82">
        <v>24</v>
      </c>
      <c r="N179" s="73">
        <v>54</v>
      </c>
      <c r="O179" s="65">
        <v>3000</v>
      </c>
      <c r="P179" s="66">
        <f>Table2245789101123456736[[#This Row],[PEMBULATAN]]*O179</f>
        <v>162000</v>
      </c>
    </row>
    <row r="180" spans="1:16" ht="24" customHeight="1" x14ac:dyDescent="0.2">
      <c r="A180" s="14"/>
      <c r="B180" s="76"/>
      <c r="C180" s="74" t="s">
        <v>1386</v>
      </c>
      <c r="D180" s="79" t="s">
        <v>1169</v>
      </c>
      <c r="E180" s="13">
        <v>44441</v>
      </c>
      <c r="F180" s="77" t="s">
        <v>907</v>
      </c>
      <c r="G180" s="13">
        <v>44445</v>
      </c>
      <c r="H180" s="78" t="s">
        <v>1437</v>
      </c>
      <c r="I180" s="16">
        <v>60</v>
      </c>
      <c r="J180" s="16">
        <v>46</v>
      </c>
      <c r="K180" s="16">
        <v>28</v>
      </c>
      <c r="L180" s="16">
        <v>12</v>
      </c>
      <c r="M180" s="82">
        <v>19.32</v>
      </c>
      <c r="N180" s="73">
        <v>20</v>
      </c>
      <c r="O180" s="65">
        <v>3000</v>
      </c>
      <c r="P180" s="66">
        <f>Table2245789101123456736[[#This Row],[PEMBULATAN]]*O180</f>
        <v>60000</v>
      </c>
    </row>
    <row r="181" spans="1:16" ht="24" customHeight="1" x14ac:dyDescent="0.2">
      <c r="A181" s="14"/>
      <c r="B181" s="76"/>
      <c r="C181" s="74" t="s">
        <v>1387</v>
      </c>
      <c r="D181" s="79" t="s">
        <v>1169</v>
      </c>
      <c r="E181" s="13">
        <v>44441</v>
      </c>
      <c r="F181" s="77" t="s">
        <v>907</v>
      </c>
      <c r="G181" s="13">
        <v>44445</v>
      </c>
      <c r="H181" s="78" t="s">
        <v>1437</v>
      </c>
      <c r="I181" s="16">
        <v>97</v>
      </c>
      <c r="J181" s="16">
        <v>63</v>
      </c>
      <c r="K181" s="16">
        <v>30</v>
      </c>
      <c r="L181" s="16">
        <v>12</v>
      </c>
      <c r="M181" s="82">
        <v>45.832500000000003</v>
      </c>
      <c r="N181" s="73">
        <v>46</v>
      </c>
      <c r="O181" s="65">
        <v>3000</v>
      </c>
      <c r="P181" s="66">
        <f>Table2245789101123456736[[#This Row],[PEMBULATAN]]*O181</f>
        <v>138000</v>
      </c>
    </row>
    <row r="182" spans="1:16" ht="24" customHeight="1" x14ac:dyDescent="0.2">
      <c r="A182" s="14"/>
      <c r="B182" s="76"/>
      <c r="C182" s="74" t="s">
        <v>1388</v>
      </c>
      <c r="D182" s="79" t="s">
        <v>1169</v>
      </c>
      <c r="E182" s="13">
        <v>44441</v>
      </c>
      <c r="F182" s="77" t="s">
        <v>907</v>
      </c>
      <c r="G182" s="13">
        <v>44445</v>
      </c>
      <c r="H182" s="78" t="s">
        <v>1437</v>
      </c>
      <c r="I182" s="16">
        <v>108</v>
      </c>
      <c r="J182" s="16">
        <v>30</v>
      </c>
      <c r="K182" s="16">
        <v>28</v>
      </c>
      <c r="L182" s="16">
        <v>13</v>
      </c>
      <c r="M182" s="82">
        <v>22.68</v>
      </c>
      <c r="N182" s="73">
        <v>23</v>
      </c>
      <c r="O182" s="65">
        <v>3000</v>
      </c>
      <c r="P182" s="66">
        <f>Table2245789101123456736[[#This Row],[PEMBULATAN]]*O182</f>
        <v>69000</v>
      </c>
    </row>
    <row r="183" spans="1:16" ht="24" customHeight="1" x14ac:dyDescent="0.2">
      <c r="A183" s="14"/>
      <c r="B183" s="76"/>
      <c r="C183" s="74" t="s">
        <v>1389</v>
      </c>
      <c r="D183" s="79" t="s">
        <v>1169</v>
      </c>
      <c r="E183" s="13">
        <v>44441</v>
      </c>
      <c r="F183" s="77" t="s">
        <v>907</v>
      </c>
      <c r="G183" s="13">
        <v>44445</v>
      </c>
      <c r="H183" s="78" t="s">
        <v>1437</v>
      </c>
      <c r="I183" s="16">
        <v>48</v>
      </c>
      <c r="J183" s="16">
        <v>34</v>
      </c>
      <c r="K183" s="16">
        <v>25</v>
      </c>
      <c r="L183" s="16">
        <v>7</v>
      </c>
      <c r="M183" s="82">
        <v>10.199999999999999</v>
      </c>
      <c r="N183" s="73">
        <v>10</v>
      </c>
      <c r="O183" s="65">
        <v>3000</v>
      </c>
      <c r="P183" s="66">
        <f>Table2245789101123456736[[#This Row],[PEMBULATAN]]*O183</f>
        <v>30000</v>
      </c>
    </row>
    <row r="184" spans="1:16" ht="24" customHeight="1" x14ac:dyDescent="0.2">
      <c r="A184" s="14"/>
      <c r="B184" s="76"/>
      <c r="C184" s="74" t="s">
        <v>1390</v>
      </c>
      <c r="D184" s="79" t="s">
        <v>1169</v>
      </c>
      <c r="E184" s="13">
        <v>44441</v>
      </c>
      <c r="F184" s="77" t="s">
        <v>907</v>
      </c>
      <c r="G184" s="13">
        <v>44445</v>
      </c>
      <c r="H184" s="78" t="s">
        <v>1437</v>
      </c>
      <c r="I184" s="16">
        <v>80</v>
      </c>
      <c r="J184" s="16">
        <v>60</v>
      </c>
      <c r="K184" s="16">
        <v>27</v>
      </c>
      <c r="L184" s="16">
        <v>16</v>
      </c>
      <c r="M184" s="82">
        <v>32.4</v>
      </c>
      <c r="N184" s="73">
        <v>33</v>
      </c>
      <c r="O184" s="65">
        <v>3000</v>
      </c>
      <c r="P184" s="66">
        <f>Table2245789101123456736[[#This Row],[PEMBULATAN]]*O184</f>
        <v>99000</v>
      </c>
    </row>
    <row r="185" spans="1:16" ht="24" customHeight="1" x14ac:dyDescent="0.2">
      <c r="A185" s="14"/>
      <c r="B185" s="76"/>
      <c r="C185" s="74" t="s">
        <v>1391</v>
      </c>
      <c r="D185" s="79" t="s">
        <v>1169</v>
      </c>
      <c r="E185" s="13">
        <v>44441</v>
      </c>
      <c r="F185" s="77" t="s">
        <v>907</v>
      </c>
      <c r="G185" s="13">
        <v>44445</v>
      </c>
      <c r="H185" s="78" t="s">
        <v>1437</v>
      </c>
      <c r="I185" s="16">
        <v>80</v>
      </c>
      <c r="J185" s="16">
        <v>60</v>
      </c>
      <c r="K185" s="16">
        <v>33</v>
      </c>
      <c r="L185" s="16">
        <v>11</v>
      </c>
      <c r="M185" s="82">
        <v>39.6</v>
      </c>
      <c r="N185" s="73">
        <v>40</v>
      </c>
      <c r="O185" s="65">
        <v>3000</v>
      </c>
      <c r="P185" s="66">
        <f>Table2245789101123456736[[#This Row],[PEMBULATAN]]*O185</f>
        <v>120000</v>
      </c>
    </row>
    <row r="186" spans="1:16" ht="24" customHeight="1" x14ac:dyDescent="0.2">
      <c r="A186" s="14"/>
      <c r="B186" s="76"/>
      <c r="C186" s="74" t="s">
        <v>1392</v>
      </c>
      <c r="D186" s="79" t="s">
        <v>1169</v>
      </c>
      <c r="E186" s="13">
        <v>44441</v>
      </c>
      <c r="F186" s="77" t="s">
        <v>907</v>
      </c>
      <c r="G186" s="13">
        <v>44445</v>
      </c>
      <c r="H186" s="78" t="s">
        <v>1437</v>
      </c>
      <c r="I186" s="16">
        <v>95</v>
      </c>
      <c r="J186" s="16">
        <v>60</v>
      </c>
      <c r="K186" s="16">
        <v>40</v>
      </c>
      <c r="L186" s="16">
        <v>23</v>
      </c>
      <c r="M186" s="82">
        <v>57</v>
      </c>
      <c r="N186" s="73">
        <v>57</v>
      </c>
      <c r="O186" s="65">
        <v>3000</v>
      </c>
      <c r="P186" s="66">
        <f>Table2245789101123456736[[#This Row],[PEMBULATAN]]*O186</f>
        <v>171000</v>
      </c>
    </row>
    <row r="187" spans="1:16" ht="24" customHeight="1" x14ac:dyDescent="0.2">
      <c r="A187" s="14"/>
      <c r="B187" s="76"/>
      <c r="C187" s="74" t="s">
        <v>1393</v>
      </c>
      <c r="D187" s="79" t="s">
        <v>1169</v>
      </c>
      <c r="E187" s="13">
        <v>44441</v>
      </c>
      <c r="F187" s="77" t="s">
        <v>907</v>
      </c>
      <c r="G187" s="13">
        <v>44445</v>
      </c>
      <c r="H187" s="78" t="s">
        <v>1437</v>
      </c>
      <c r="I187" s="16">
        <v>80</v>
      </c>
      <c r="J187" s="16">
        <v>73</v>
      </c>
      <c r="K187" s="16">
        <v>40</v>
      </c>
      <c r="L187" s="16">
        <v>15</v>
      </c>
      <c r="M187" s="82">
        <v>58.4</v>
      </c>
      <c r="N187" s="73">
        <v>59</v>
      </c>
      <c r="O187" s="65">
        <v>3000</v>
      </c>
      <c r="P187" s="66">
        <f>Table2245789101123456736[[#This Row],[PEMBULATAN]]*O187</f>
        <v>177000</v>
      </c>
    </row>
    <row r="188" spans="1:16" ht="24" customHeight="1" x14ac:dyDescent="0.2">
      <c r="A188" s="14"/>
      <c r="B188" s="76"/>
      <c r="C188" s="74" t="s">
        <v>1394</v>
      </c>
      <c r="D188" s="79" t="s">
        <v>1169</v>
      </c>
      <c r="E188" s="13">
        <v>44441</v>
      </c>
      <c r="F188" s="77" t="s">
        <v>907</v>
      </c>
      <c r="G188" s="13">
        <v>44445</v>
      </c>
      <c r="H188" s="78" t="s">
        <v>1437</v>
      </c>
      <c r="I188" s="16">
        <v>60</v>
      </c>
      <c r="J188" s="16">
        <v>58</v>
      </c>
      <c r="K188" s="16">
        <v>29</v>
      </c>
      <c r="L188" s="16">
        <v>13</v>
      </c>
      <c r="M188" s="82">
        <v>25.23</v>
      </c>
      <c r="N188" s="73">
        <v>25</v>
      </c>
      <c r="O188" s="65">
        <v>3000</v>
      </c>
      <c r="P188" s="66">
        <f>Table2245789101123456736[[#This Row],[PEMBULATAN]]*O188</f>
        <v>75000</v>
      </c>
    </row>
    <row r="189" spans="1:16" ht="24" customHeight="1" x14ac:dyDescent="0.2">
      <c r="A189" s="14"/>
      <c r="B189" s="76"/>
      <c r="C189" s="74" t="s">
        <v>1395</v>
      </c>
      <c r="D189" s="79" t="s">
        <v>1169</v>
      </c>
      <c r="E189" s="13">
        <v>44441</v>
      </c>
      <c r="F189" s="77" t="s">
        <v>907</v>
      </c>
      <c r="G189" s="13">
        <v>44445</v>
      </c>
      <c r="H189" s="78" t="s">
        <v>1437</v>
      </c>
      <c r="I189" s="16">
        <v>76</v>
      </c>
      <c r="J189" s="16">
        <v>68</v>
      </c>
      <c r="K189" s="16">
        <v>15</v>
      </c>
      <c r="L189" s="16">
        <v>9</v>
      </c>
      <c r="M189" s="82">
        <v>19.38</v>
      </c>
      <c r="N189" s="73">
        <v>20</v>
      </c>
      <c r="O189" s="65">
        <v>3000</v>
      </c>
      <c r="P189" s="66">
        <f>Table2245789101123456736[[#This Row],[PEMBULATAN]]*O189</f>
        <v>60000</v>
      </c>
    </row>
    <row r="190" spans="1:16" ht="24" customHeight="1" x14ac:dyDescent="0.2">
      <c r="A190" s="14"/>
      <c r="B190" s="76"/>
      <c r="C190" s="74" t="s">
        <v>1396</v>
      </c>
      <c r="D190" s="79" t="s">
        <v>1169</v>
      </c>
      <c r="E190" s="13">
        <v>44441</v>
      </c>
      <c r="F190" s="77" t="s">
        <v>907</v>
      </c>
      <c r="G190" s="13">
        <v>44445</v>
      </c>
      <c r="H190" s="78" t="s">
        <v>1437</v>
      </c>
      <c r="I190" s="16">
        <v>68</v>
      </c>
      <c r="J190" s="16">
        <v>60</v>
      </c>
      <c r="K190" s="16">
        <v>30</v>
      </c>
      <c r="L190" s="16">
        <v>9</v>
      </c>
      <c r="M190" s="82">
        <v>30.6</v>
      </c>
      <c r="N190" s="73">
        <v>31</v>
      </c>
      <c r="O190" s="65">
        <v>3000</v>
      </c>
      <c r="P190" s="66">
        <f>Table2245789101123456736[[#This Row],[PEMBULATAN]]*O190</f>
        <v>93000</v>
      </c>
    </row>
    <row r="191" spans="1:16" ht="24" customHeight="1" x14ac:dyDescent="0.2">
      <c r="A191" s="14"/>
      <c r="B191" s="76"/>
      <c r="C191" s="74" t="s">
        <v>1397</v>
      </c>
      <c r="D191" s="79" t="s">
        <v>1169</v>
      </c>
      <c r="E191" s="13">
        <v>44441</v>
      </c>
      <c r="F191" s="77" t="s">
        <v>907</v>
      </c>
      <c r="G191" s="13">
        <v>44445</v>
      </c>
      <c r="H191" s="78" t="s">
        <v>1437</v>
      </c>
      <c r="I191" s="16">
        <v>88</v>
      </c>
      <c r="J191" s="16">
        <v>50</v>
      </c>
      <c r="K191" s="16">
        <v>29</v>
      </c>
      <c r="L191" s="16">
        <v>17</v>
      </c>
      <c r="M191" s="82">
        <v>31.9</v>
      </c>
      <c r="N191" s="73">
        <v>32</v>
      </c>
      <c r="O191" s="65">
        <v>3000</v>
      </c>
      <c r="P191" s="66">
        <f>Table2245789101123456736[[#This Row],[PEMBULATAN]]*O191</f>
        <v>96000</v>
      </c>
    </row>
    <row r="192" spans="1:16" ht="24" customHeight="1" x14ac:dyDescent="0.2">
      <c r="A192" s="14"/>
      <c r="B192" s="76"/>
      <c r="C192" s="74" t="s">
        <v>1398</v>
      </c>
      <c r="D192" s="79" t="s">
        <v>1169</v>
      </c>
      <c r="E192" s="13">
        <v>44441</v>
      </c>
      <c r="F192" s="77" t="s">
        <v>907</v>
      </c>
      <c r="G192" s="13">
        <v>44445</v>
      </c>
      <c r="H192" s="78" t="s">
        <v>1437</v>
      </c>
      <c r="I192" s="16">
        <v>100</v>
      </c>
      <c r="J192" s="16">
        <v>60</v>
      </c>
      <c r="K192" s="16">
        <v>30</v>
      </c>
      <c r="L192" s="16">
        <v>24</v>
      </c>
      <c r="M192" s="82">
        <v>45</v>
      </c>
      <c r="N192" s="73">
        <v>45</v>
      </c>
      <c r="O192" s="65">
        <v>3000</v>
      </c>
      <c r="P192" s="66">
        <f>Table2245789101123456736[[#This Row],[PEMBULATAN]]*O192</f>
        <v>135000</v>
      </c>
    </row>
    <row r="193" spans="1:16" ht="24" customHeight="1" x14ac:dyDescent="0.2">
      <c r="A193" s="14"/>
      <c r="B193" s="76"/>
      <c r="C193" s="74" t="s">
        <v>1399</v>
      </c>
      <c r="D193" s="79" t="s">
        <v>1169</v>
      </c>
      <c r="E193" s="13">
        <v>44441</v>
      </c>
      <c r="F193" s="77" t="s">
        <v>907</v>
      </c>
      <c r="G193" s="13">
        <v>44445</v>
      </c>
      <c r="H193" s="78" t="s">
        <v>1437</v>
      </c>
      <c r="I193" s="16">
        <v>90</v>
      </c>
      <c r="J193" s="16">
        <v>60</v>
      </c>
      <c r="K193" s="16">
        <v>40</v>
      </c>
      <c r="L193" s="16">
        <v>25</v>
      </c>
      <c r="M193" s="82">
        <v>54</v>
      </c>
      <c r="N193" s="73">
        <v>54</v>
      </c>
      <c r="O193" s="65">
        <v>3000</v>
      </c>
      <c r="P193" s="66">
        <f>Table2245789101123456736[[#This Row],[PEMBULATAN]]*O193</f>
        <v>162000</v>
      </c>
    </row>
    <row r="194" spans="1:16" ht="24" customHeight="1" x14ac:dyDescent="0.2">
      <c r="A194" s="14"/>
      <c r="B194" s="76"/>
      <c r="C194" s="74" t="s">
        <v>1400</v>
      </c>
      <c r="D194" s="79" t="s">
        <v>1169</v>
      </c>
      <c r="E194" s="13">
        <v>44441</v>
      </c>
      <c r="F194" s="77" t="s">
        <v>907</v>
      </c>
      <c r="G194" s="13">
        <v>44445</v>
      </c>
      <c r="H194" s="78" t="s">
        <v>1437</v>
      </c>
      <c r="I194" s="16">
        <v>90</v>
      </c>
      <c r="J194" s="16">
        <v>58</v>
      </c>
      <c r="K194" s="16">
        <v>25</v>
      </c>
      <c r="L194" s="16">
        <v>18</v>
      </c>
      <c r="M194" s="82">
        <v>32.625</v>
      </c>
      <c r="N194" s="73">
        <v>33</v>
      </c>
      <c r="O194" s="65">
        <v>3000</v>
      </c>
      <c r="P194" s="66">
        <f>Table2245789101123456736[[#This Row],[PEMBULATAN]]*O194</f>
        <v>99000</v>
      </c>
    </row>
    <row r="195" spans="1:16" ht="24" customHeight="1" x14ac:dyDescent="0.2">
      <c r="A195" s="14"/>
      <c r="B195" s="76"/>
      <c r="C195" s="74" t="s">
        <v>1401</v>
      </c>
      <c r="D195" s="79" t="s">
        <v>1169</v>
      </c>
      <c r="E195" s="13">
        <v>44441</v>
      </c>
      <c r="F195" s="77" t="s">
        <v>907</v>
      </c>
      <c r="G195" s="13">
        <v>44445</v>
      </c>
      <c r="H195" s="78" t="s">
        <v>1437</v>
      </c>
      <c r="I195" s="16">
        <v>86</v>
      </c>
      <c r="J195" s="16">
        <v>60</v>
      </c>
      <c r="K195" s="16">
        <v>30</v>
      </c>
      <c r="L195" s="16">
        <v>17</v>
      </c>
      <c r="M195" s="82">
        <v>38.700000000000003</v>
      </c>
      <c r="N195" s="73">
        <v>39</v>
      </c>
      <c r="O195" s="65">
        <v>3000</v>
      </c>
      <c r="P195" s="66">
        <f>Table2245789101123456736[[#This Row],[PEMBULATAN]]*O195</f>
        <v>117000</v>
      </c>
    </row>
    <row r="196" spans="1:16" ht="24" customHeight="1" x14ac:dyDescent="0.2">
      <c r="A196" s="14"/>
      <c r="B196" s="76"/>
      <c r="C196" s="74" t="s">
        <v>1402</v>
      </c>
      <c r="D196" s="79" t="s">
        <v>1169</v>
      </c>
      <c r="E196" s="13">
        <v>44441</v>
      </c>
      <c r="F196" s="77" t="s">
        <v>907</v>
      </c>
      <c r="G196" s="13">
        <v>44445</v>
      </c>
      <c r="H196" s="78" t="s">
        <v>1437</v>
      </c>
      <c r="I196" s="16">
        <v>88</v>
      </c>
      <c r="J196" s="16">
        <v>46</v>
      </c>
      <c r="K196" s="16">
        <v>30</v>
      </c>
      <c r="L196" s="16">
        <v>18</v>
      </c>
      <c r="M196" s="82">
        <v>30.36</v>
      </c>
      <c r="N196" s="73">
        <v>31</v>
      </c>
      <c r="O196" s="65">
        <v>3000</v>
      </c>
      <c r="P196" s="66">
        <f>Table2245789101123456736[[#This Row],[PEMBULATAN]]*O196</f>
        <v>93000</v>
      </c>
    </row>
    <row r="197" spans="1:16" ht="24" customHeight="1" x14ac:dyDescent="0.2">
      <c r="A197" s="14"/>
      <c r="B197" s="76"/>
      <c r="C197" s="74" t="s">
        <v>1403</v>
      </c>
      <c r="D197" s="79" t="s">
        <v>1169</v>
      </c>
      <c r="E197" s="13">
        <v>44441</v>
      </c>
      <c r="F197" s="77" t="s">
        <v>907</v>
      </c>
      <c r="G197" s="13">
        <v>44445</v>
      </c>
      <c r="H197" s="78" t="s">
        <v>1437</v>
      </c>
      <c r="I197" s="16">
        <v>85</v>
      </c>
      <c r="J197" s="16">
        <v>60</v>
      </c>
      <c r="K197" s="16">
        <v>30</v>
      </c>
      <c r="L197" s="16">
        <v>10</v>
      </c>
      <c r="M197" s="82">
        <v>38.25</v>
      </c>
      <c r="N197" s="73">
        <v>38</v>
      </c>
      <c r="O197" s="65">
        <v>3000</v>
      </c>
      <c r="P197" s="66">
        <f>Table2245789101123456736[[#This Row],[PEMBULATAN]]*O197</f>
        <v>114000</v>
      </c>
    </row>
    <row r="198" spans="1:16" ht="24" customHeight="1" x14ac:dyDescent="0.2">
      <c r="A198" s="14"/>
      <c r="B198" s="76"/>
      <c r="C198" s="74" t="s">
        <v>1404</v>
      </c>
      <c r="D198" s="79" t="s">
        <v>1169</v>
      </c>
      <c r="E198" s="13">
        <v>44441</v>
      </c>
      <c r="F198" s="77" t="s">
        <v>907</v>
      </c>
      <c r="G198" s="13">
        <v>44445</v>
      </c>
      <c r="H198" s="78" t="s">
        <v>1437</v>
      </c>
      <c r="I198" s="16">
        <v>43</v>
      </c>
      <c r="J198" s="16">
        <v>33</v>
      </c>
      <c r="K198" s="16">
        <v>20</v>
      </c>
      <c r="L198" s="16">
        <v>6</v>
      </c>
      <c r="M198" s="82">
        <v>7.0949999999999998</v>
      </c>
      <c r="N198" s="73">
        <v>7</v>
      </c>
      <c r="O198" s="65">
        <v>3000</v>
      </c>
      <c r="P198" s="66">
        <f>Table2245789101123456736[[#This Row],[PEMBULATAN]]*O198</f>
        <v>21000</v>
      </c>
    </row>
    <row r="199" spans="1:16" ht="24" customHeight="1" x14ac:dyDescent="0.2">
      <c r="A199" s="14"/>
      <c r="B199" s="76"/>
      <c r="C199" s="74" t="s">
        <v>1405</v>
      </c>
      <c r="D199" s="79" t="s">
        <v>1169</v>
      </c>
      <c r="E199" s="13">
        <v>44441</v>
      </c>
      <c r="F199" s="77" t="s">
        <v>907</v>
      </c>
      <c r="G199" s="13">
        <v>44445</v>
      </c>
      <c r="H199" s="78" t="s">
        <v>1437</v>
      </c>
      <c r="I199" s="16">
        <v>70</v>
      </c>
      <c r="J199" s="16">
        <v>50</v>
      </c>
      <c r="K199" s="16">
        <v>20</v>
      </c>
      <c r="L199" s="16">
        <v>7</v>
      </c>
      <c r="M199" s="82">
        <v>17.5</v>
      </c>
      <c r="N199" s="73">
        <v>18</v>
      </c>
      <c r="O199" s="65">
        <v>3000</v>
      </c>
      <c r="P199" s="66">
        <f>Table2245789101123456736[[#This Row],[PEMBULATAN]]*O199</f>
        <v>54000</v>
      </c>
    </row>
    <row r="200" spans="1:16" ht="24" customHeight="1" x14ac:dyDescent="0.2">
      <c r="A200" s="14"/>
      <c r="B200" s="76"/>
      <c r="C200" s="74" t="s">
        <v>1406</v>
      </c>
      <c r="D200" s="79" t="s">
        <v>1169</v>
      </c>
      <c r="E200" s="13">
        <v>44441</v>
      </c>
      <c r="F200" s="77" t="s">
        <v>907</v>
      </c>
      <c r="G200" s="13">
        <v>44445</v>
      </c>
      <c r="H200" s="78" t="s">
        <v>1437</v>
      </c>
      <c r="I200" s="16">
        <v>95</v>
      </c>
      <c r="J200" s="16">
        <v>60</v>
      </c>
      <c r="K200" s="16">
        <v>40</v>
      </c>
      <c r="L200" s="16">
        <v>30</v>
      </c>
      <c r="M200" s="82">
        <v>57</v>
      </c>
      <c r="N200" s="73">
        <v>57</v>
      </c>
      <c r="O200" s="65">
        <v>3000</v>
      </c>
      <c r="P200" s="66">
        <f>Table2245789101123456736[[#This Row],[PEMBULATAN]]*O200</f>
        <v>171000</v>
      </c>
    </row>
    <row r="201" spans="1:16" ht="24" customHeight="1" x14ac:dyDescent="0.2">
      <c r="A201" s="14"/>
      <c r="B201" s="76"/>
      <c r="C201" s="74" t="s">
        <v>1407</v>
      </c>
      <c r="D201" s="79" t="s">
        <v>1169</v>
      </c>
      <c r="E201" s="13">
        <v>44441</v>
      </c>
      <c r="F201" s="77" t="s">
        <v>907</v>
      </c>
      <c r="G201" s="13">
        <v>44445</v>
      </c>
      <c r="H201" s="78" t="s">
        <v>1437</v>
      </c>
      <c r="I201" s="16">
        <v>100</v>
      </c>
      <c r="J201" s="16">
        <v>50</v>
      </c>
      <c r="K201" s="16">
        <v>33</v>
      </c>
      <c r="L201" s="16">
        <v>27</v>
      </c>
      <c r="M201" s="82">
        <v>41.25</v>
      </c>
      <c r="N201" s="73">
        <v>41</v>
      </c>
      <c r="O201" s="65">
        <v>3000</v>
      </c>
      <c r="P201" s="66">
        <f>Table2245789101123456736[[#This Row],[PEMBULATAN]]*O201</f>
        <v>123000</v>
      </c>
    </row>
    <row r="202" spans="1:16" ht="24" customHeight="1" x14ac:dyDescent="0.2">
      <c r="A202" s="14"/>
      <c r="B202" s="76"/>
      <c r="C202" s="74" t="s">
        <v>1408</v>
      </c>
      <c r="D202" s="79" t="s">
        <v>1169</v>
      </c>
      <c r="E202" s="13">
        <v>44441</v>
      </c>
      <c r="F202" s="77" t="s">
        <v>907</v>
      </c>
      <c r="G202" s="13">
        <v>44445</v>
      </c>
      <c r="H202" s="78" t="s">
        <v>1437</v>
      </c>
      <c r="I202" s="16">
        <v>90</v>
      </c>
      <c r="J202" s="16">
        <v>65</v>
      </c>
      <c r="K202" s="16">
        <v>37</v>
      </c>
      <c r="L202" s="16">
        <v>15</v>
      </c>
      <c r="M202" s="82">
        <v>54.112499999999997</v>
      </c>
      <c r="N202" s="73">
        <v>54</v>
      </c>
      <c r="O202" s="65">
        <v>3000</v>
      </c>
      <c r="P202" s="66">
        <f>Table2245789101123456736[[#This Row],[PEMBULATAN]]*O202</f>
        <v>162000</v>
      </c>
    </row>
    <row r="203" spans="1:16" ht="24" customHeight="1" x14ac:dyDescent="0.2">
      <c r="A203" s="14"/>
      <c r="B203" s="76"/>
      <c r="C203" s="74" t="s">
        <v>1409</v>
      </c>
      <c r="D203" s="79" t="s">
        <v>1169</v>
      </c>
      <c r="E203" s="13">
        <v>44441</v>
      </c>
      <c r="F203" s="77" t="s">
        <v>907</v>
      </c>
      <c r="G203" s="13">
        <v>44445</v>
      </c>
      <c r="H203" s="78" t="s">
        <v>1437</v>
      </c>
      <c r="I203" s="16">
        <v>77</v>
      </c>
      <c r="J203" s="16">
        <v>18</v>
      </c>
      <c r="K203" s="16">
        <v>15</v>
      </c>
      <c r="L203" s="16">
        <v>4</v>
      </c>
      <c r="M203" s="82">
        <v>5.1974999999999998</v>
      </c>
      <c r="N203" s="73">
        <v>5</v>
      </c>
      <c r="O203" s="65">
        <v>3000</v>
      </c>
      <c r="P203" s="66">
        <f>Table2245789101123456736[[#This Row],[PEMBULATAN]]*O203</f>
        <v>15000</v>
      </c>
    </row>
    <row r="204" spans="1:16" ht="24" customHeight="1" x14ac:dyDescent="0.2">
      <c r="A204" s="14"/>
      <c r="B204" s="76"/>
      <c r="C204" s="74" t="s">
        <v>1410</v>
      </c>
      <c r="D204" s="79" t="s">
        <v>1169</v>
      </c>
      <c r="E204" s="13">
        <v>44441</v>
      </c>
      <c r="F204" s="77" t="s">
        <v>907</v>
      </c>
      <c r="G204" s="13">
        <v>44445</v>
      </c>
      <c r="H204" s="78" t="s">
        <v>1437</v>
      </c>
      <c r="I204" s="16">
        <v>75</v>
      </c>
      <c r="J204" s="16">
        <v>58</v>
      </c>
      <c r="K204" s="16">
        <v>32</v>
      </c>
      <c r="L204" s="16">
        <v>19</v>
      </c>
      <c r="M204" s="82">
        <v>34.799999999999997</v>
      </c>
      <c r="N204" s="73">
        <v>35</v>
      </c>
      <c r="O204" s="65">
        <v>3000</v>
      </c>
      <c r="P204" s="66">
        <f>Table2245789101123456736[[#This Row],[PEMBULATAN]]*O204</f>
        <v>105000</v>
      </c>
    </row>
    <row r="205" spans="1:16" ht="24" customHeight="1" x14ac:dyDescent="0.2">
      <c r="A205" s="14"/>
      <c r="B205" s="76"/>
      <c r="C205" s="74" t="s">
        <v>1411</v>
      </c>
      <c r="D205" s="79" t="s">
        <v>1169</v>
      </c>
      <c r="E205" s="13">
        <v>44441</v>
      </c>
      <c r="F205" s="77" t="s">
        <v>907</v>
      </c>
      <c r="G205" s="13">
        <v>44445</v>
      </c>
      <c r="H205" s="78" t="s">
        <v>1437</v>
      </c>
      <c r="I205" s="16">
        <v>100</v>
      </c>
      <c r="J205" s="16">
        <v>48</v>
      </c>
      <c r="K205" s="16">
        <v>37</v>
      </c>
      <c r="L205" s="16">
        <v>16</v>
      </c>
      <c r="M205" s="82">
        <v>44.4</v>
      </c>
      <c r="N205" s="73">
        <v>45</v>
      </c>
      <c r="O205" s="65">
        <v>3000</v>
      </c>
      <c r="P205" s="66">
        <f>Table2245789101123456736[[#This Row],[PEMBULATAN]]*O205</f>
        <v>135000</v>
      </c>
    </row>
    <row r="206" spans="1:16" ht="24" customHeight="1" x14ac:dyDescent="0.2">
      <c r="A206" s="14"/>
      <c r="B206" s="76"/>
      <c r="C206" s="74" t="s">
        <v>1412</v>
      </c>
      <c r="D206" s="79" t="s">
        <v>1169</v>
      </c>
      <c r="E206" s="13">
        <v>44441</v>
      </c>
      <c r="F206" s="77" t="s">
        <v>907</v>
      </c>
      <c r="G206" s="13">
        <v>44445</v>
      </c>
      <c r="H206" s="78" t="s">
        <v>1437</v>
      </c>
      <c r="I206" s="16">
        <v>92</v>
      </c>
      <c r="J206" s="16">
        <v>65</v>
      </c>
      <c r="K206" s="16">
        <v>30</v>
      </c>
      <c r="L206" s="16">
        <v>18</v>
      </c>
      <c r="M206" s="82">
        <v>44.85</v>
      </c>
      <c r="N206" s="73">
        <v>45</v>
      </c>
      <c r="O206" s="65">
        <v>3000</v>
      </c>
      <c r="P206" s="66">
        <f>Table2245789101123456736[[#This Row],[PEMBULATAN]]*O206</f>
        <v>135000</v>
      </c>
    </row>
    <row r="207" spans="1:16" ht="24" customHeight="1" x14ac:dyDescent="0.2">
      <c r="A207" s="14"/>
      <c r="B207" s="76"/>
      <c r="C207" s="74" t="s">
        <v>1413</v>
      </c>
      <c r="D207" s="79" t="s">
        <v>1169</v>
      </c>
      <c r="E207" s="13">
        <v>44441</v>
      </c>
      <c r="F207" s="77" t="s">
        <v>907</v>
      </c>
      <c r="G207" s="13">
        <v>44445</v>
      </c>
      <c r="H207" s="78" t="s">
        <v>1437</v>
      </c>
      <c r="I207" s="16">
        <v>107</v>
      </c>
      <c r="J207" s="16">
        <v>18</v>
      </c>
      <c r="K207" s="16">
        <v>5</v>
      </c>
      <c r="L207" s="16">
        <v>1</v>
      </c>
      <c r="M207" s="82">
        <v>2.4075000000000002</v>
      </c>
      <c r="N207" s="73">
        <v>3</v>
      </c>
      <c r="O207" s="65">
        <v>3000</v>
      </c>
      <c r="P207" s="66">
        <f>Table2245789101123456736[[#This Row],[PEMBULATAN]]*O207</f>
        <v>9000</v>
      </c>
    </row>
    <row r="208" spans="1:16" ht="24" customHeight="1" x14ac:dyDescent="0.2">
      <c r="A208" s="14"/>
      <c r="B208" s="76"/>
      <c r="C208" s="74" t="s">
        <v>1414</v>
      </c>
      <c r="D208" s="79" t="s">
        <v>1169</v>
      </c>
      <c r="E208" s="13">
        <v>44441</v>
      </c>
      <c r="F208" s="77" t="s">
        <v>907</v>
      </c>
      <c r="G208" s="13">
        <v>44445</v>
      </c>
      <c r="H208" s="78" t="s">
        <v>1437</v>
      </c>
      <c r="I208" s="16">
        <v>90</v>
      </c>
      <c r="J208" s="16">
        <v>50</v>
      </c>
      <c r="K208" s="16">
        <v>30</v>
      </c>
      <c r="L208" s="16">
        <v>19</v>
      </c>
      <c r="M208" s="82">
        <v>33.75</v>
      </c>
      <c r="N208" s="73">
        <v>34</v>
      </c>
      <c r="O208" s="65">
        <v>3000</v>
      </c>
      <c r="P208" s="66">
        <f>Table2245789101123456736[[#This Row],[PEMBULATAN]]*O208</f>
        <v>102000</v>
      </c>
    </row>
    <row r="209" spans="1:16" ht="24" customHeight="1" x14ac:dyDescent="0.2">
      <c r="A209" s="14"/>
      <c r="B209" s="76"/>
      <c r="C209" s="74" t="s">
        <v>1415</v>
      </c>
      <c r="D209" s="79" t="s">
        <v>1169</v>
      </c>
      <c r="E209" s="13">
        <v>44441</v>
      </c>
      <c r="F209" s="77" t="s">
        <v>907</v>
      </c>
      <c r="G209" s="13">
        <v>44445</v>
      </c>
      <c r="H209" s="78" t="s">
        <v>1437</v>
      </c>
      <c r="I209" s="16">
        <v>80</v>
      </c>
      <c r="J209" s="16">
        <v>60</v>
      </c>
      <c r="K209" s="16">
        <v>27</v>
      </c>
      <c r="L209" s="16">
        <v>8</v>
      </c>
      <c r="M209" s="82">
        <v>32.4</v>
      </c>
      <c r="N209" s="73">
        <v>33</v>
      </c>
      <c r="O209" s="65">
        <v>3000</v>
      </c>
      <c r="P209" s="66">
        <f>Table2245789101123456736[[#This Row],[PEMBULATAN]]*O209</f>
        <v>99000</v>
      </c>
    </row>
    <row r="210" spans="1:16" ht="24" customHeight="1" x14ac:dyDescent="0.2">
      <c r="A210" s="14"/>
      <c r="B210" s="76"/>
      <c r="C210" s="74" t="s">
        <v>1416</v>
      </c>
      <c r="D210" s="79" t="s">
        <v>1169</v>
      </c>
      <c r="E210" s="13">
        <v>44441</v>
      </c>
      <c r="F210" s="77" t="s">
        <v>907</v>
      </c>
      <c r="G210" s="13">
        <v>44445</v>
      </c>
      <c r="H210" s="78" t="s">
        <v>1437</v>
      </c>
      <c r="I210" s="16">
        <v>42</v>
      </c>
      <c r="J210" s="16">
        <v>31</v>
      </c>
      <c r="K210" s="16">
        <v>27</v>
      </c>
      <c r="L210" s="16">
        <v>10</v>
      </c>
      <c r="M210" s="82">
        <v>8.7885000000000009</v>
      </c>
      <c r="N210" s="73">
        <v>10</v>
      </c>
      <c r="O210" s="65">
        <v>3000</v>
      </c>
      <c r="P210" s="66">
        <f>Table2245789101123456736[[#This Row],[PEMBULATAN]]*O210</f>
        <v>30000</v>
      </c>
    </row>
    <row r="211" spans="1:16" ht="24" customHeight="1" x14ac:dyDescent="0.2">
      <c r="A211" s="14"/>
      <c r="B211" s="76"/>
      <c r="C211" s="74" t="s">
        <v>1417</v>
      </c>
      <c r="D211" s="79" t="s">
        <v>1169</v>
      </c>
      <c r="E211" s="13">
        <v>44441</v>
      </c>
      <c r="F211" s="77" t="s">
        <v>907</v>
      </c>
      <c r="G211" s="13">
        <v>44445</v>
      </c>
      <c r="H211" s="78" t="s">
        <v>1437</v>
      </c>
      <c r="I211" s="16">
        <v>100</v>
      </c>
      <c r="J211" s="16">
        <v>59</v>
      </c>
      <c r="K211" s="16">
        <v>40</v>
      </c>
      <c r="L211" s="16">
        <v>13</v>
      </c>
      <c r="M211" s="82">
        <v>59</v>
      </c>
      <c r="N211" s="73">
        <v>59</v>
      </c>
      <c r="O211" s="65">
        <v>3000</v>
      </c>
      <c r="P211" s="66">
        <f>Table2245789101123456736[[#This Row],[PEMBULATAN]]*O211</f>
        <v>177000</v>
      </c>
    </row>
    <row r="212" spans="1:16" ht="24" customHeight="1" x14ac:dyDescent="0.2">
      <c r="A212" s="14"/>
      <c r="B212" s="76"/>
      <c r="C212" s="74" t="s">
        <v>1418</v>
      </c>
      <c r="D212" s="79" t="s">
        <v>1169</v>
      </c>
      <c r="E212" s="13">
        <v>44441</v>
      </c>
      <c r="F212" s="77" t="s">
        <v>907</v>
      </c>
      <c r="G212" s="13">
        <v>44445</v>
      </c>
      <c r="H212" s="78" t="s">
        <v>1437</v>
      </c>
      <c r="I212" s="16">
        <v>77</v>
      </c>
      <c r="J212" s="16">
        <v>51</v>
      </c>
      <c r="K212" s="16">
        <v>30</v>
      </c>
      <c r="L212" s="16">
        <v>8</v>
      </c>
      <c r="M212" s="82">
        <v>29.452500000000001</v>
      </c>
      <c r="N212" s="73">
        <v>30</v>
      </c>
      <c r="O212" s="65">
        <v>3000</v>
      </c>
      <c r="P212" s="66">
        <f>Table2245789101123456736[[#This Row],[PEMBULATAN]]*O212</f>
        <v>90000</v>
      </c>
    </row>
    <row r="213" spans="1:16" ht="24" customHeight="1" x14ac:dyDescent="0.2">
      <c r="A213" s="14"/>
      <c r="B213" s="76"/>
      <c r="C213" s="74" t="s">
        <v>1419</v>
      </c>
      <c r="D213" s="79" t="s">
        <v>1169</v>
      </c>
      <c r="E213" s="13">
        <v>44441</v>
      </c>
      <c r="F213" s="77" t="s">
        <v>907</v>
      </c>
      <c r="G213" s="13">
        <v>44445</v>
      </c>
      <c r="H213" s="78" t="s">
        <v>1437</v>
      </c>
      <c r="I213" s="16">
        <v>86</v>
      </c>
      <c r="J213" s="16">
        <v>45</v>
      </c>
      <c r="K213" s="16">
        <v>28</v>
      </c>
      <c r="L213" s="16">
        <v>15</v>
      </c>
      <c r="M213" s="82">
        <v>27.09</v>
      </c>
      <c r="N213" s="73">
        <v>27</v>
      </c>
      <c r="O213" s="65">
        <v>3000</v>
      </c>
      <c r="P213" s="66">
        <f>Table2245789101123456736[[#This Row],[PEMBULATAN]]*O213</f>
        <v>81000</v>
      </c>
    </row>
    <row r="214" spans="1:16" ht="24" customHeight="1" x14ac:dyDescent="0.2">
      <c r="A214" s="14"/>
      <c r="B214" s="76"/>
      <c r="C214" s="74" t="s">
        <v>1420</v>
      </c>
      <c r="D214" s="79" t="s">
        <v>1169</v>
      </c>
      <c r="E214" s="13">
        <v>44441</v>
      </c>
      <c r="F214" s="77" t="s">
        <v>907</v>
      </c>
      <c r="G214" s="13">
        <v>44445</v>
      </c>
      <c r="H214" s="78" t="s">
        <v>1437</v>
      </c>
      <c r="I214" s="16">
        <v>74</v>
      </c>
      <c r="J214" s="16">
        <v>63</v>
      </c>
      <c r="K214" s="16">
        <v>22</v>
      </c>
      <c r="L214" s="16">
        <v>12</v>
      </c>
      <c r="M214" s="82">
        <v>25.640999999999998</v>
      </c>
      <c r="N214" s="73">
        <v>26</v>
      </c>
      <c r="O214" s="65">
        <v>3000</v>
      </c>
      <c r="P214" s="66">
        <f>Table2245789101123456736[[#This Row],[PEMBULATAN]]*O214</f>
        <v>78000</v>
      </c>
    </row>
    <row r="215" spans="1:16" ht="24" customHeight="1" x14ac:dyDescent="0.2">
      <c r="A215" s="14"/>
      <c r="B215" s="76"/>
      <c r="C215" s="74" t="s">
        <v>1421</v>
      </c>
      <c r="D215" s="79" t="s">
        <v>1169</v>
      </c>
      <c r="E215" s="13">
        <v>44441</v>
      </c>
      <c r="F215" s="77" t="s">
        <v>907</v>
      </c>
      <c r="G215" s="13">
        <v>44445</v>
      </c>
      <c r="H215" s="78" t="s">
        <v>1437</v>
      </c>
      <c r="I215" s="16">
        <v>60</v>
      </c>
      <c r="J215" s="16">
        <v>34</v>
      </c>
      <c r="K215" s="16">
        <v>25</v>
      </c>
      <c r="L215" s="16">
        <v>7</v>
      </c>
      <c r="M215" s="82">
        <v>12.75</v>
      </c>
      <c r="N215" s="73">
        <v>13</v>
      </c>
      <c r="O215" s="65">
        <v>3000</v>
      </c>
      <c r="P215" s="66">
        <f>Table2245789101123456736[[#This Row],[PEMBULATAN]]*O215</f>
        <v>39000</v>
      </c>
    </row>
    <row r="216" spans="1:16" ht="24" customHeight="1" x14ac:dyDescent="0.2">
      <c r="A216" s="14"/>
      <c r="B216" s="76"/>
      <c r="C216" s="74" t="s">
        <v>1422</v>
      </c>
      <c r="D216" s="79" t="s">
        <v>1169</v>
      </c>
      <c r="E216" s="13">
        <v>44441</v>
      </c>
      <c r="F216" s="77" t="s">
        <v>907</v>
      </c>
      <c r="G216" s="13">
        <v>44445</v>
      </c>
      <c r="H216" s="78" t="s">
        <v>1437</v>
      </c>
      <c r="I216" s="16">
        <v>96</v>
      </c>
      <c r="J216" s="16">
        <v>60</v>
      </c>
      <c r="K216" s="16">
        <v>30</v>
      </c>
      <c r="L216" s="16">
        <v>14</v>
      </c>
      <c r="M216" s="82">
        <v>43.2</v>
      </c>
      <c r="N216" s="73">
        <v>43</v>
      </c>
      <c r="O216" s="65">
        <v>3000</v>
      </c>
      <c r="P216" s="66">
        <f>Table2245789101123456736[[#This Row],[PEMBULATAN]]*O216</f>
        <v>129000</v>
      </c>
    </row>
    <row r="217" spans="1:16" ht="24" customHeight="1" x14ac:dyDescent="0.2">
      <c r="A217" s="14"/>
      <c r="B217" s="76"/>
      <c r="C217" s="74" t="s">
        <v>1423</v>
      </c>
      <c r="D217" s="79" t="s">
        <v>1169</v>
      </c>
      <c r="E217" s="13">
        <v>44441</v>
      </c>
      <c r="F217" s="77" t="s">
        <v>907</v>
      </c>
      <c r="G217" s="13">
        <v>44445</v>
      </c>
      <c r="H217" s="78" t="s">
        <v>1437</v>
      </c>
      <c r="I217" s="16">
        <v>73</v>
      </c>
      <c r="J217" s="16">
        <v>70</v>
      </c>
      <c r="K217" s="16">
        <v>32</v>
      </c>
      <c r="L217" s="16">
        <v>11</v>
      </c>
      <c r="M217" s="82">
        <v>40.880000000000003</v>
      </c>
      <c r="N217" s="73">
        <v>41</v>
      </c>
      <c r="O217" s="65">
        <v>3000</v>
      </c>
      <c r="P217" s="66">
        <f>Table2245789101123456736[[#This Row],[PEMBULATAN]]*O217</f>
        <v>123000</v>
      </c>
    </row>
    <row r="218" spans="1:16" ht="24" customHeight="1" x14ac:dyDescent="0.2">
      <c r="A218" s="14"/>
      <c r="B218" s="76"/>
      <c r="C218" s="74" t="s">
        <v>1424</v>
      </c>
      <c r="D218" s="79" t="s">
        <v>1169</v>
      </c>
      <c r="E218" s="13">
        <v>44441</v>
      </c>
      <c r="F218" s="77" t="s">
        <v>907</v>
      </c>
      <c r="G218" s="13">
        <v>44445</v>
      </c>
      <c r="H218" s="78" t="s">
        <v>1437</v>
      </c>
      <c r="I218" s="16">
        <v>99</v>
      </c>
      <c r="J218" s="16">
        <v>59</v>
      </c>
      <c r="K218" s="16">
        <v>20</v>
      </c>
      <c r="L218" s="16">
        <v>19</v>
      </c>
      <c r="M218" s="82">
        <v>29.204999999999998</v>
      </c>
      <c r="N218" s="73">
        <v>29</v>
      </c>
      <c r="O218" s="65">
        <v>3000</v>
      </c>
      <c r="P218" s="66">
        <f>Table2245789101123456736[[#This Row],[PEMBULATAN]]*O218</f>
        <v>87000</v>
      </c>
    </row>
    <row r="219" spans="1:16" ht="24" customHeight="1" x14ac:dyDescent="0.2">
      <c r="A219" s="14"/>
      <c r="B219" s="76"/>
      <c r="C219" s="74" t="s">
        <v>1425</v>
      </c>
      <c r="D219" s="79" t="s">
        <v>1169</v>
      </c>
      <c r="E219" s="13">
        <v>44441</v>
      </c>
      <c r="F219" s="77" t="s">
        <v>907</v>
      </c>
      <c r="G219" s="13">
        <v>44445</v>
      </c>
      <c r="H219" s="78" t="s">
        <v>1437</v>
      </c>
      <c r="I219" s="16">
        <v>40</v>
      </c>
      <c r="J219" s="16">
        <v>64</v>
      </c>
      <c r="K219" s="16">
        <v>32</v>
      </c>
      <c r="L219" s="16">
        <v>10</v>
      </c>
      <c r="M219" s="82">
        <v>20.48</v>
      </c>
      <c r="N219" s="73">
        <v>21</v>
      </c>
      <c r="O219" s="65">
        <v>3000</v>
      </c>
      <c r="P219" s="66">
        <f>Table2245789101123456736[[#This Row],[PEMBULATAN]]*O219</f>
        <v>63000</v>
      </c>
    </row>
    <row r="220" spans="1:16" ht="24" customHeight="1" x14ac:dyDescent="0.2">
      <c r="A220" s="14"/>
      <c r="B220" s="76"/>
      <c r="C220" s="74" t="s">
        <v>1426</v>
      </c>
      <c r="D220" s="79" t="s">
        <v>1169</v>
      </c>
      <c r="E220" s="13">
        <v>44441</v>
      </c>
      <c r="F220" s="77" t="s">
        <v>907</v>
      </c>
      <c r="G220" s="13">
        <v>44445</v>
      </c>
      <c r="H220" s="78" t="s">
        <v>1437</v>
      </c>
      <c r="I220" s="16">
        <v>102</v>
      </c>
      <c r="J220" s="16">
        <v>66</v>
      </c>
      <c r="K220" s="16">
        <v>43</v>
      </c>
      <c r="L220" s="16">
        <v>23</v>
      </c>
      <c r="M220" s="82">
        <v>72.369</v>
      </c>
      <c r="N220" s="73">
        <v>73</v>
      </c>
      <c r="O220" s="65">
        <v>3000</v>
      </c>
      <c r="P220" s="66">
        <f>Table2245789101123456736[[#This Row],[PEMBULATAN]]*O220</f>
        <v>219000</v>
      </c>
    </row>
    <row r="221" spans="1:16" ht="24" customHeight="1" x14ac:dyDescent="0.2">
      <c r="A221" s="14"/>
      <c r="B221" s="76"/>
      <c r="C221" s="74" t="s">
        <v>1427</v>
      </c>
      <c r="D221" s="79" t="s">
        <v>1169</v>
      </c>
      <c r="E221" s="13">
        <v>44441</v>
      </c>
      <c r="F221" s="77" t="s">
        <v>907</v>
      </c>
      <c r="G221" s="13">
        <v>44445</v>
      </c>
      <c r="H221" s="78" t="s">
        <v>1437</v>
      </c>
      <c r="I221" s="16">
        <v>70</v>
      </c>
      <c r="J221" s="16">
        <v>50</v>
      </c>
      <c r="K221" s="16">
        <v>20</v>
      </c>
      <c r="L221" s="16">
        <v>9</v>
      </c>
      <c r="M221" s="82">
        <v>17.5</v>
      </c>
      <c r="N221" s="73">
        <v>18</v>
      </c>
      <c r="O221" s="65">
        <v>3000</v>
      </c>
      <c r="P221" s="66">
        <f>Table2245789101123456736[[#This Row],[PEMBULATAN]]*O221</f>
        <v>54000</v>
      </c>
    </row>
    <row r="222" spans="1:16" ht="24" customHeight="1" x14ac:dyDescent="0.2">
      <c r="A222" s="14"/>
      <c r="B222" s="76"/>
      <c r="C222" s="74" t="s">
        <v>1428</v>
      </c>
      <c r="D222" s="79" t="s">
        <v>1169</v>
      </c>
      <c r="E222" s="13">
        <v>44441</v>
      </c>
      <c r="F222" s="77" t="s">
        <v>907</v>
      </c>
      <c r="G222" s="13">
        <v>44445</v>
      </c>
      <c r="H222" s="78" t="s">
        <v>1437</v>
      </c>
      <c r="I222" s="16">
        <v>50</v>
      </c>
      <c r="J222" s="16">
        <v>43</v>
      </c>
      <c r="K222" s="16">
        <v>12</v>
      </c>
      <c r="L222" s="16">
        <v>10</v>
      </c>
      <c r="M222" s="82">
        <v>6.45</v>
      </c>
      <c r="N222" s="73">
        <v>10</v>
      </c>
      <c r="O222" s="65">
        <v>3000</v>
      </c>
      <c r="P222" s="66">
        <f>Table2245789101123456736[[#This Row],[PEMBULATAN]]*O222</f>
        <v>30000</v>
      </c>
    </row>
    <row r="223" spans="1:16" ht="24" customHeight="1" x14ac:dyDescent="0.2">
      <c r="A223" s="14"/>
      <c r="B223" s="76"/>
      <c r="C223" s="74" t="s">
        <v>1429</v>
      </c>
      <c r="D223" s="79" t="s">
        <v>1169</v>
      </c>
      <c r="E223" s="13">
        <v>44441</v>
      </c>
      <c r="F223" s="77" t="s">
        <v>907</v>
      </c>
      <c r="G223" s="13">
        <v>44445</v>
      </c>
      <c r="H223" s="78" t="s">
        <v>1437</v>
      </c>
      <c r="I223" s="16">
        <v>65</v>
      </c>
      <c r="J223" s="16">
        <v>64</v>
      </c>
      <c r="K223" s="16">
        <v>30</v>
      </c>
      <c r="L223" s="16">
        <v>13</v>
      </c>
      <c r="M223" s="82">
        <v>31.2</v>
      </c>
      <c r="N223" s="73">
        <v>31</v>
      </c>
      <c r="O223" s="65">
        <v>3000</v>
      </c>
      <c r="P223" s="66">
        <f>Table2245789101123456736[[#This Row],[PEMBULATAN]]*O223</f>
        <v>93000</v>
      </c>
    </row>
    <row r="224" spans="1:16" ht="24" customHeight="1" x14ac:dyDescent="0.2">
      <c r="A224" s="14"/>
      <c r="B224" s="76"/>
      <c r="C224" s="74" t="s">
        <v>1430</v>
      </c>
      <c r="D224" s="79" t="s">
        <v>1169</v>
      </c>
      <c r="E224" s="13">
        <v>44441</v>
      </c>
      <c r="F224" s="77" t="s">
        <v>907</v>
      </c>
      <c r="G224" s="13">
        <v>44445</v>
      </c>
      <c r="H224" s="78" t="s">
        <v>1437</v>
      </c>
      <c r="I224" s="16">
        <v>90</v>
      </c>
      <c r="J224" s="16">
        <v>60</v>
      </c>
      <c r="K224" s="16">
        <v>23</v>
      </c>
      <c r="L224" s="16">
        <v>18</v>
      </c>
      <c r="M224" s="82">
        <v>31.05</v>
      </c>
      <c r="N224" s="73">
        <v>31</v>
      </c>
      <c r="O224" s="65">
        <v>3000</v>
      </c>
      <c r="P224" s="66">
        <f>Table2245789101123456736[[#This Row],[PEMBULATAN]]*O224</f>
        <v>93000</v>
      </c>
    </row>
    <row r="225" spans="1:16" ht="24" customHeight="1" x14ac:dyDescent="0.2">
      <c r="A225" s="14"/>
      <c r="B225" s="76"/>
      <c r="C225" s="74" t="s">
        <v>1431</v>
      </c>
      <c r="D225" s="79" t="s">
        <v>1169</v>
      </c>
      <c r="E225" s="13">
        <v>44441</v>
      </c>
      <c r="F225" s="77" t="s">
        <v>907</v>
      </c>
      <c r="G225" s="13">
        <v>44445</v>
      </c>
      <c r="H225" s="78" t="s">
        <v>1437</v>
      </c>
      <c r="I225" s="16">
        <v>90</v>
      </c>
      <c r="J225" s="16">
        <v>60</v>
      </c>
      <c r="K225" s="16">
        <v>30</v>
      </c>
      <c r="L225" s="16">
        <v>14</v>
      </c>
      <c r="M225" s="82">
        <v>40.5</v>
      </c>
      <c r="N225" s="73">
        <v>41</v>
      </c>
      <c r="O225" s="65">
        <v>3000</v>
      </c>
      <c r="P225" s="66">
        <f>Table2245789101123456736[[#This Row],[PEMBULATAN]]*O225</f>
        <v>123000</v>
      </c>
    </row>
    <row r="226" spans="1:16" ht="24" customHeight="1" x14ac:dyDescent="0.2">
      <c r="A226" s="14"/>
      <c r="B226" s="76"/>
      <c r="C226" s="74" t="s">
        <v>1432</v>
      </c>
      <c r="D226" s="79" t="s">
        <v>1169</v>
      </c>
      <c r="E226" s="13">
        <v>44441</v>
      </c>
      <c r="F226" s="77" t="s">
        <v>907</v>
      </c>
      <c r="G226" s="13">
        <v>44445</v>
      </c>
      <c r="H226" s="78" t="s">
        <v>1437</v>
      </c>
      <c r="I226" s="16">
        <v>80</v>
      </c>
      <c r="J226" s="16">
        <v>60</v>
      </c>
      <c r="K226" s="16">
        <v>20</v>
      </c>
      <c r="L226" s="16">
        <v>13</v>
      </c>
      <c r="M226" s="82">
        <v>24</v>
      </c>
      <c r="N226" s="73">
        <v>24</v>
      </c>
      <c r="O226" s="65">
        <v>3000</v>
      </c>
      <c r="P226" s="66">
        <f>Table2245789101123456736[[#This Row],[PEMBULATAN]]*O226</f>
        <v>72000</v>
      </c>
    </row>
    <row r="227" spans="1:16" ht="24" customHeight="1" x14ac:dyDescent="0.2">
      <c r="A227" s="14"/>
      <c r="B227" s="76"/>
      <c r="C227" s="74" t="s">
        <v>1433</v>
      </c>
      <c r="D227" s="79" t="s">
        <v>1169</v>
      </c>
      <c r="E227" s="13">
        <v>44441</v>
      </c>
      <c r="F227" s="77" t="s">
        <v>907</v>
      </c>
      <c r="G227" s="13">
        <v>44445</v>
      </c>
      <c r="H227" s="78" t="s">
        <v>1437</v>
      </c>
      <c r="I227" s="16">
        <v>99</v>
      </c>
      <c r="J227" s="16">
        <v>33</v>
      </c>
      <c r="K227" s="16">
        <v>27</v>
      </c>
      <c r="L227" s="16">
        <v>23</v>
      </c>
      <c r="M227" s="82">
        <v>22.052250000000001</v>
      </c>
      <c r="N227" s="73">
        <v>23</v>
      </c>
      <c r="O227" s="65">
        <v>3000</v>
      </c>
      <c r="P227" s="66">
        <f>Table2245789101123456736[[#This Row],[PEMBULATAN]]*O227</f>
        <v>69000</v>
      </c>
    </row>
    <row r="228" spans="1:16" ht="24" customHeight="1" x14ac:dyDescent="0.2">
      <c r="A228" s="14"/>
      <c r="B228" s="76"/>
      <c r="C228" s="74" t="s">
        <v>1434</v>
      </c>
      <c r="D228" s="79" t="s">
        <v>1169</v>
      </c>
      <c r="E228" s="13">
        <v>44441</v>
      </c>
      <c r="F228" s="77" t="s">
        <v>907</v>
      </c>
      <c r="G228" s="13">
        <v>44445</v>
      </c>
      <c r="H228" s="78" t="s">
        <v>1437</v>
      </c>
      <c r="I228" s="16">
        <v>97</v>
      </c>
      <c r="J228" s="16">
        <v>50</v>
      </c>
      <c r="K228" s="16">
        <v>39</v>
      </c>
      <c r="L228" s="16">
        <v>26</v>
      </c>
      <c r="M228" s="82">
        <v>47.287500000000001</v>
      </c>
      <c r="N228" s="73">
        <v>47</v>
      </c>
      <c r="O228" s="65">
        <v>3000</v>
      </c>
      <c r="P228" s="66">
        <f>Table2245789101123456736[[#This Row],[PEMBULATAN]]*O228</f>
        <v>141000</v>
      </c>
    </row>
    <row r="229" spans="1:16" ht="24" customHeight="1" x14ac:dyDescent="0.2">
      <c r="A229" s="14"/>
      <c r="B229" s="76"/>
      <c r="C229" s="74" t="s">
        <v>1435</v>
      </c>
      <c r="D229" s="79" t="s">
        <v>1169</v>
      </c>
      <c r="E229" s="13">
        <v>44441</v>
      </c>
      <c r="F229" s="77" t="s">
        <v>907</v>
      </c>
      <c r="G229" s="13">
        <v>44445</v>
      </c>
      <c r="H229" s="78" t="s">
        <v>1437</v>
      </c>
      <c r="I229" s="16">
        <v>102</v>
      </c>
      <c r="J229" s="16">
        <v>60</v>
      </c>
      <c r="K229" s="16">
        <v>40</v>
      </c>
      <c r="L229" s="16">
        <v>23</v>
      </c>
      <c r="M229" s="82">
        <v>61.2</v>
      </c>
      <c r="N229" s="73">
        <v>61</v>
      </c>
      <c r="O229" s="65">
        <v>3000</v>
      </c>
      <c r="P229" s="66">
        <f>Table2245789101123456736[[#This Row],[PEMBULATAN]]*O229</f>
        <v>183000</v>
      </c>
    </row>
    <row r="230" spans="1:16" ht="24" customHeight="1" x14ac:dyDescent="0.2">
      <c r="A230" s="14"/>
      <c r="B230" s="76"/>
      <c r="C230" s="74" t="s">
        <v>1436</v>
      </c>
      <c r="D230" s="79" t="s">
        <v>1169</v>
      </c>
      <c r="E230" s="13">
        <v>44441</v>
      </c>
      <c r="F230" s="77" t="s">
        <v>907</v>
      </c>
      <c r="G230" s="13">
        <v>44445</v>
      </c>
      <c r="H230" s="78" t="s">
        <v>1437</v>
      </c>
      <c r="I230" s="16">
        <v>60</v>
      </c>
      <c r="J230" s="16">
        <v>60</v>
      </c>
      <c r="K230" s="16">
        <v>27</v>
      </c>
      <c r="L230" s="16">
        <v>12</v>
      </c>
      <c r="M230" s="82">
        <v>24.3</v>
      </c>
      <c r="N230" s="73">
        <v>25</v>
      </c>
      <c r="O230" s="65">
        <v>3000</v>
      </c>
      <c r="P230" s="66">
        <f>Table2245789101123456736[[#This Row],[PEMBULATAN]]*O230</f>
        <v>75000</v>
      </c>
    </row>
    <row r="231" spans="1:16" ht="22.5" customHeight="1" x14ac:dyDescent="0.2">
      <c r="A231" s="124" t="s">
        <v>29</v>
      </c>
      <c r="B231" s="125"/>
      <c r="C231" s="125"/>
      <c r="D231" s="125"/>
      <c r="E231" s="125"/>
      <c r="F231" s="125"/>
      <c r="G231" s="125"/>
      <c r="H231" s="125"/>
      <c r="I231" s="125"/>
      <c r="J231" s="125"/>
      <c r="K231" s="125"/>
      <c r="L231" s="126"/>
      <c r="M231" s="80">
        <f>SUBTOTAL(109,Table2245789101123456736[KG VOLUME])</f>
        <v>6346.5137499999964</v>
      </c>
      <c r="N231" s="69">
        <f>SUM(N3:N230)</f>
        <v>6529</v>
      </c>
      <c r="O231" s="127">
        <f>SUM(P3:P230)</f>
        <v>19587000</v>
      </c>
      <c r="P231" s="128"/>
    </row>
    <row r="232" spans="1:16" ht="18" customHeight="1" x14ac:dyDescent="0.2">
      <c r="A232" s="87"/>
      <c r="B232" s="57" t="s">
        <v>41</v>
      </c>
      <c r="C232" s="56"/>
      <c r="D232" s="58" t="s">
        <v>42</v>
      </c>
      <c r="E232" s="87"/>
      <c r="F232" s="87"/>
      <c r="G232" s="87"/>
      <c r="H232" s="87"/>
      <c r="I232" s="87"/>
      <c r="J232" s="87"/>
      <c r="K232" s="87"/>
      <c r="L232" s="87"/>
      <c r="M232" s="88"/>
      <c r="N232" s="89" t="s">
        <v>50</v>
      </c>
      <c r="O232" s="90"/>
      <c r="P232" s="90">
        <f>O231*10%</f>
        <v>1958700</v>
      </c>
    </row>
    <row r="233" spans="1:16" ht="18" customHeight="1" thickBot="1" x14ac:dyDescent="0.25">
      <c r="A233" s="87"/>
      <c r="B233" s="57"/>
      <c r="C233" s="56"/>
      <c r="D233" s="58"/>
      <c r="E233" s="87"/>
      <c r="F233" s="87"/>
      <c r="G233" s="87"/>
      <c r="H233" s="87"/>
      <c r="I233" s="87"/>
      <c r="J233" s="87"/>
      <c r="K233" s="87"/>
      <c r="L233" s="87"/>
      <c r="M233" s="88"/>
      <c r="N233" s="91" t="s">
        <v>51</v>
      </c>
      <c r="O233" s="92"/>
      <c r="P233" s="92">
        <f>O231-P232</f>
        <v>17628300</v>
      </c>
    </row>
    <row r="234" spans="1:16" ht="18" customHeight="1" x14ac:dyDescent="0.2">
      <c r="A234" s="11"/>
      <c r="H234" s="64"/>
      <c r="N234" s="63" t="s">
        <v>30</v>
      </c>
      <c r="P234" s="70">
        <f>P233*1%</f>
        <v>176283</v>
      </c>
    </row>
    <row r="235" spans="1:16" ht="18" customHeight="1" thickBot="1" x14ac:dyDescent="0.25">
      <c r="A235" s="11"/>
      <c r="H235" s="64"/>
      <c r="N235" s="63" t="s">
        <v>52</v>
      </c>
      <c r="P235" s="72">
        <f>P233*2%</f>
        <v>352566</v>
      </c>
    </row>
    <row r="236" spans="1:16" ht="18" customHeight="1" x14ac:dyDescent="0.2">
      <c r="A236" s="11"/>
      <c r="H236" s="64"/>
      <c r="N236" s="67" t="s">
        <v>31</v>
      </c>
      <c r="O236" s="68"/>
      <c r="P236" s="71">
        <f>P233+P234-P235</f>
        <v>17452017</v>
      </c>
    </row>
    <row r="238" spans="1:16" x14ac:dyDescent="0.2">
      <c r="A238" s="11"/>
      <c r="H238" s="64"/>
      <c r="P238" s="72"/>
    </row>
    <row r="239" spans="1:16" x14ac:dyDescent="0.2">
      <c r="A239" s="11"/>
      <c r="H239" s="64"/>
      <c r="O239" s="59"/>
      <c r="P239" s="72"/>
    </row>
    <row r="240" spans="1:16" s="3" customFormat="1" x14ac:dyDescent="0.25">
      <c r="A240" s="11"/>
      <c r="B240" s="2"/>
      <c r="C240" s="2"/>
      <c r="E240" s="12"/>
      <c r="H240" s="64"/>
      <c r="N240" s="15"/>
      <c r="O240" s="15"/>
      <c r="P240" s="15"/>
    </row>
    <row r="241" spans="1:16" s="3" customFormat="1" x14ac:dyDescent="0.25">
      <c r="A241" s="11"/>
      <c r="B241" s="2"/>
      <c r="C241" s="2"/>
      <c r="E241" s="12"/>
      <c r="H241" s="64"/>
      <c r="N241" s="15"/>
      <c r="O241" s="15"/>
      <c r="P241" s="15"/>
    </row>
    <row r="242" spans="1:16" s="3" customFormat="1" x14ac:dyDescent="0.25">
      <c r="A242" s="11"/>
      <c r="B242" s="2"/>
      <c r="C242" s="2"/>
      <c r="E242" s="12"/>
      <c r="H242" s="64"/>
      <c r="N242" s="15"/>
      <c r="O242" s="15"/>
      <c r="P242" s="15"/>
    </row>
    <row r="243" spans="1:16" s="3" customFormat="1" x14ac:dyDescent="0.25">
      <c r="A243" s="11"/>
      <c r="B243" s="2"/>
      <c r="C243" s="2"/>
      <c r="E243" s="12"/>
      <c r="H243" s="64"/>
      <c r="N243" s="15"/>
      <c r="O243" s="15"/>
      <c r="P243" s="15"/>
    </row>
    <row r="244" spans="1:16" s="3" customFormat="1" x14ac:dyDescent="0.25">
      <c r="A244" s="11"/>
      <c r="B244" s="2"/>
      <c r="C244" s="2"/>
      <c r="E244" s="12"/>
      <c r="H244" s="64"/>
      <c r="N244" s="15"/>
      <c r="O244" s="15"/>
      <c r="P244" s="15"/>
    </row>
    <row r="245" spans="1:16" s="3" customFormat="1" x14ac:dyDescent="0.25">
      <c r="A245" s="11"/>
      <c r="B245" s="2"/>
      <c r="C245" s="2"/>
      <c r="E245" s="12"/>
      <c r="H245" s="64"/>
      <c r="N245" s="15"/>
      <c r="O245" s="15"/>
      <c r="P245" s="15"/>
    </row>
    <row r="246" spans="1:16" s="3" customFormat="1" x14ac:dyDescent="0.25">
      <c r="A246" s="11"/>
      <c r="B246" s="2"/>
      <c r="C246" s="2"/>
      <c r="E246" s="12"/>
      <c r="H246" s="64"/>
      <c r="N246" s="15"/>
      <c r="O246" s="15"/>
      <c r="P246" s="15"/>
    </row>
    <row r="247" spans="1:16" s="3" customFormat="1" x14ac:dyDescent="0.25">
      <c r="A247" s="11"/>
      <c r="B247" s="2"/>
      <c r="C247" s="2"/>
      <c r="E247" s="12"/>
      <c r="H247" s="64"/>
      <c r="N247" s="15"/>
      <c r="O247" s="15"/>
      <c r="P247" s="15"/>
    </row>
    <row r="248" spans="1:16" s="3" customFormat="1" x14ac:dyDescent="0.25">
      <c r="A248" s="11"/>
      <c r="B248" s="2"/>
      <c r="C248" s="2"/>
      <c r="E248" s="12"/>
      <c r="H248" s="64"/>
      <c r="N248" s="15"/>
      <c r="O248" s="15"/>
      <c r="P248" s="15"/>
    </row>
    <row r="249" spans="1:16" s="3" customFormat="1" x14ac:dyDescent="0.25">
      <c r="A249" s="11"/>
      <c r="B249" s="2"/>
      <c r="C249" s="2"/>
      <c r="E249" s="12"/>
      <c r="H249" s="64"/>
      <c r="N249" s="15"/>
      <c r="O249" s="15"/>
      <c r="P249" s="15"/>
    </row>
    <row r="250" spans="1:16" s="3" customFormat="1" x14ac:dyDescent="0.25">
      <c r="A250" s="11"/>
      <c r="B250" s="2"/>
      <c r="C250" s="2"/>
      <c r="E250" s="12"/>
      <c r="H250" s="64"/>
      <c r="N250" s="15"/>
      <c r="O250" s="15"/>
      <c r="P250" s="15"/>
    </row>
    <row r="251" spans="1:16" s="3" customFormat="1" x14ac:dyDescent="0.25">
      <c r="A251" s="11"/>
      <c r="B251" s="2"/>
      <c r="C251" s="2"/>
      <c r="E251" s="12"/>
      <c r="H251" s="64"/>
      <c r="N251" s="15"/>
      <c r="O251" s="15"/>
      <c r="P251" s="15"/>
    </row>
  </sheetData>
  <mergeCells count="2">
    <mergeCell ref="A231:L231"/>
    <mergeCell ref="O231:P231"/>
  </mergeCells>
  <conditionalFormatting sqref="B3">
    <cfRule type="duplicateValues" dxfId="206" priority="1"/>
  </conditionalFormatting>
  <conditionalFormatting sqref="B4:B230">
    <cfRule type="duplicateValues" dxfId="205" priority="3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1"/>
  <sheetViews>
    <sheetView zoomScale="110" zoomScaleNormal="110" workbookViewId="0">
      <pane xSplit="3" ySplit="2" topLeftCell="D34" activePane="bottomRight" state="frozen"/>
      <selection pane="topRight" activeCell="B1" sqref="B1"/>
      <selection pane="bottomLeft" activeCell="A3" sqref="A3"/>
      <selection pane="bottomRight" activeCell="C35" sqref="C3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43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38</v>
      </c>
      <c r="J2" s="7" t="s">
        <v>39</v>
      </c>
      <c r="K2" s="7" t="s">
        <v>40</v>
      </c>
      <c r="L2" s="62" t="s">
        <v>44</v>
      </c>
      <c r="M2" s="62" t="s">
        <v>45</v>
      </c>
      <c r="N2" s="62" t="s">
        <v>6</v>
      </c>
      <c r="O2" s="62" t="s">
        <v>46</v>
      </c>
      <c r="P2" s="62" t="s">
        <v>47</v>
      </c>
    </row>
    <row r="3" spans="1:16" ht="24" customHeight="1" x14ac:dyDescent="0.2">
      <c r="A3" s="84" t="s">
        <v>2028</v>
      </c>
      <c r="B3" s="75" t="s">
        <v>1438</v>
      </c>
      <c r="C3" s="9" t="s">
        <v>1439</v>
      </c>
      <c r="D3" s="77" t="s">
        <v>1169</v>
      </c>
      <c r="E3" s="13">
        <v>44441</v>
      </c>
      <c r="F3" s="77" t="s">
        <v>907</v>
      </c>
      <c r="G3" s="13">
        <v>44445</v>
      </c>
      <c r="H3" s="10" t="s">
        <v>1437</v>
      </c>
      <c r="I3" s="1">
        <v>75</v>
      </c>
      <c r="J3" s="1">
        <v>56</v>
      </c>
      <c r="K3" s="1">
        <v>30</v>
      </c>
      <c r="L3" s="1">
        <v>20</v>
      </c>
      <c r="M3" s="81">
        <v>31.5</v>
      </c>
      <c r="N3" s="8">
        <v>32</v>
      </c>
      <c r="O3" s="65">
        <v>3000</v>
      </c>
      <c r="P3" s="66">
        <f>Table22457891011234567837[[#This Row],[PEMBULATAN]]*O3</f>
        <v>96000</v>
      </c>
    </row>
    <row r="4" spans="1:16" ht="24" customHeight="1" x14ac:dyDescent="0.2">
      <c r="A4" s="14"/>
      <c r="B4" s="76"/>
      <c r="C4" s="9" t="s">
        <v>1440</v>
      </c>
      <c r="D4" s="77" t="s">
        <v>1169</v>
      </c>
      <c r="E4" s="13">
        <v>44441</v>
      </c>
      <c r="F4" s="77" t="s">
        <v>907</v>
      </c>
      <c r="G4" s="13">
        <v>44445</v>
      </c>
      <c r="H4" s="10" t="s">
        <v>1437</v>
      </c>
      <c r="I4" s="1">
        <v>80</v>
      </c>
      <c r="J4" s="1">
        <v>65</v>
      </c>
      <c r="K4" s="1">
        <v>36</v>
      </c>
      <c r="L4" s="1">
        <v>30</v>
      </c>
      <c r="M4" s="81">
        <v>46.8</v>
      </c>
      <c r="N4" s="8">
        <v>47</v>
      </c>
      <c r="O4" s="65">
        <v>3000</v>
      </c>
      <c r="P4" s="66">
        <f>Table22457891011234567837[[#This Row],[PEMBULATAN]]*O4</f>
        <v>141000</v>
      </c>
    </row>
    <row r="5" spans="1:16" ht="24" customHeight="1" x14ac:dyDescent="0.2">
      <c r="A5" s="14"/>
      <c r="B5" s="14"/>
      <c r="C5" s="9" t="s">
        <v>1441</v>
      </c>
      <c r="D5" s="77" t="s">
        <v>1169</v>
      </c>
      <c r="E5" s="13">
        <v>44441</v>
      </c>
      <c r="F5" s="77" t="s">
        <v>907</v>
      </c>
      <c r="G5" s="13">
        <v>44445</v>
      </c>
      <c r="H5" s="10" t="s">
        <v>1437</v>
      </c>
      <c r="I5" s="1">
        <v>95</v>
      </c>
      <c r="J5" s="1">
        <v>62</v>
      </c>
      <c r="K5" s="1">
        <v>30</v>
      </c>
      <c r="L5" s="1">
        <v>35</v>
      </c>
      <c r="M5" s="81">
        <v>44.174999999999997</v>
      </c>
      <c r="N5" s="8">
        <v>44</v>
      </c>
      <c r="O5" s="65">
        <v>3000</v>
      </c>
      <c r="P5" s="66">
        <f>Table22457891011234567837[[#This Row],[PEMBULATAN]]*O5</f>
        <v>132000</v>
      </c>
    </row>
    <row r="6" spans="1:16" ht="24" customHeight="1" x14ac:dyDescent="0.2">
      <c r="A6" s="14"/>
      <c r="B6" s="14"/>
      <c r="C6" s="74" t="s">
        <v>1442</v>
      </c>
      <c r="D6" s="79" t="s">
        <v>1169</v>
      </c>
      <c r="E6" s="13">
        <v>44441</v>
      </c>
      <c r="F6" s="77" t="s">
        <v>907</v>
      </c>
      <c r="G6" s="13">
        <v>44445</v>
      </c>
      <c r="H6" s="10" t="s">
        <v>1437</v>
      </c>
      <c r="I6" s="16">
        <v>86</v>
      </c>
      <c r="J6" s="16">
        <v>62</v>
      </c>
      <c r="K6" s="16">
        <v>28</v>
      </c>
      <c r="L6" s="16">
        <v>14</v>
      </c>
      <c r="M6" s="82">
        <v>37.323999999999998</v>
      </c>
      <c r="N6" s="73">
        <v>38</v>
      </c>
      <c r="O6" s="65">
        <v>3000</v>
      </c>
      <c r="P6" s="66">
        <f>Table22457891011234567837[[#This Row],[PEMBULATAN]]*O6</f>
        <v>114000</v>
      </c>
    </row>
    <row r="7" spans="1:16" ht="24" customHeight="1" x14ac:dyDescent="0.2">
      <c r="A7" s="14"/>
      <c r="B7" s="14"/>
      <c r="C7" s="74" t="s">
        <v>1443</v>
      </c>
      <c r="D7" s="79" t="s">
        <v>1169</v>
      </c>
      <c r="E7" s="13">
        <v>44441</v>
      </c>
      <c r="F7" s="77" t="s">
        <v>907</v>
      </c>
      <c r="G7" s="13">
        <v>44445</v>
      </c>
      <c r="H7" s="78" t="s">
        <v>1437</v>
      </c>
      <c r="I7" s="16">
        <v>80</v>
      </c>
      <c r="J7" s="16">
        <v>63</v>
      </c>
      <c r="K7" s="16">
        <v>28</v>
      </c>
      <c r="L7" s="16">
        <v>14</v>
      </c>
      <c r="M7" s="82">
        <v>35.28</v>
      </c>
      <c r="N7" s="73">
        <v>35</v>
      </c>
      <c r="O7" s="65">
        <v>3000</v>
      </c>
      <c r="P7" s="66">
        <f>Table22457891011234567837[[#This Row],[PEMBULATAN]]*O7</f>
        <v>105000</v>
      </c>
    </row>
    <row r="8" spans="1:16" ht="24" customHeight="1" x14ac:dyDescent="0.2">
      <c r="A8" s="14"/>
      <c r="B8" s="14"/>
      <c r="C8" s="74" t="s">
        <v>1444</v>
      </c>
      <c r="D8" s="79" t="s">
        <v>1169</v>
      </c>
      <c r="E8" s="13">
        <v>44441</v>
      </c>
      <c r="F8" s="77" t="s">
        <v>907</v>
      </c>
      <c r="G8" s="13">
        <v>44445</v>
      </c>
      <c r="H8" s="78" t="s">
        <v>1437</v>
      </c>
      <c r="I8" s="16">
        <v>42</v>
      </c>
      <c r="J8" s="16">
        <v>46</v>
      </c>
      <c r="K8" s="16">
        <v>5</v>
      </c>
      <c r="L8" s="16">
        <v>1</v>
      </c>
      <c r="M8" s="82">
        <v>2.415</v>
      </c>
      <c r="N8" s="73">
        <v>3</v>
      </c>
      <c r="O8" s="65">
        <v>3000</v>
      </c>
      <c r="P8" s="66">
        <f>Table22457891011234567837[[#This Row],[PEMBULATAN]]*O8</f>
        <v>9000</v>
      </c>
    </row>
    <row r="9" spans="1:16" ht="24" customHeight="1" x14ac:dyDescent="0.2">
      <c r="A9" s="14"/>
      <c r="B9" s="14"/>
      <c r="C9" s="74" t="s">
        <v>1445</v>
      </c>
      <c r="D9" s="79" t="s">
        <v>1169</v>
      </c>
      <c r="E9" s="13">
        <v>44441</v>
      </c>
      <c r="F9" s="77" t="s">
        <v>907</v>
      </c>
      <c r="G9" s="13">
        <v>44445</v>
      </c>
      <c r="H9" s="78" t="s">
        <v>1437</v>
      </c>
      <c r="I9" s="16">
        <v>85</v>
      </c>
      <c r="J9" s="16">
        <v>47</v>
      </c>
      <c r="K9" s="16">
        <v>20</v>
      </c>
      <c r="L9" s="16">
        <v>11</v>
      </c>
      <c r="M9" s="82">
        <v>19.975000000000001</v>
      </c>
      <c r="N9" s="73">
        <v>20</v>
      </c>
      <c r="O9" s="65">
        <v>3000</v>
      </c>
      <c r="P9" s="66">
        <f>Table22457891011234567837[[#This Row],[PEMBULATAN]]*O9</f>
        <v>60000</v>
      </c>
    </row>
    <row r="10" spans="1:16" ht="24" customHeight="1" x14ac:dyDescent="0.2">
      <c r="A10" s="14"/>
      <c r="B10" s="14"/>
      <c r="C10" s="74" t="s">
        <v>1446</v>
      </c>
      <c r="D10" s="79" t="s">
        <v>1169</v>
      </c>
      <c r="E10" s="13">
        <v>44441</v>
      </c>
      <c r="F10" s="77" t="s">
        <v>907</v>
      </c>
      <c r="G10" s="13">
        <v>44445</v>
      </c>
      <c r="H10" s="78" t="s">
        <v>1437</v>
      </c>
      <c r="I10" s="16">
        <v>85</v>
      </c>
      <c r="J10" s="16">
        <v>65</v>
      </c>
      <c r="K10" s="16">
        <v>20</v>
      </c>
      <c r="L10" s="16">
        <v>13</v>
      </c>
      <c r="M10" s="82">
        <v>27.625</v>
      </c>
      <c r="N10" s="73">
        <v>28</v>
      </c>
      <c r="O10" s="65">
        <v>3000</v>
      </c>
      <c r="P10" s="66">
        <f>Table22457891011234567837[[#This Row],[PEMBULATAN]]*O10</f>
        <v>84000</v>
      </c>
    </row>
    <row r="11" spans="1:16" ht="24" customHeight="1" x14ac:dyDescent="0.2">
      <c r="A11" s="14"/>
      <c r="B11" s="14"/>
      <c r="C11" s="74" t="s">
        <v>1447</v>
      </c>
      <c r="D11" s="79" t="s">
        <v>1169</v>
      </c>
      <c r="E11" s="13">
        <v>44441</v>
      </c>
      <c r="F11" s="77" t="s">
        <v>907</v>
      </c>
      <c r="G11" s="13">
        <v>44445</v>
      </c>
      <c r="H11" s="78" t="s">
        <v>1437</v>
      </c>
      <c r="I11" s="16">
        <v>86</v>
      </c>
      <c r="J11" s="16">
        <v>63</v>
      </c>
      <c r="K11" s="16">
        <v>26</v>
      </c>
      <c r="L11" s="16">
        <v>29</v>
      </c>
      <c r="M11" s="82">
        <v>35.216999999999999</v>
      </c>
      <c r="N11" s="73">
        <v>35</v>
      </c>
      <c r="O11" s="65">
        <v>3000</v>
      </c>
      <c r="P11" s="66">
        <f>Table22457891011234567837[[#This Row],[PEMBULATAN]]*O11</f>
        <v>105000</v>
      </c>
    </row>
    <row r="12" spans="1:16" ht="24" customHeight="1" x14ac:dyDescent="0.2">
      <c r="A12" s="14"/>
      <c r="B12" s="14"/>
      <c r="C12" s="74" t="s">
        <v>1448</v>
      </c>
      <c r="D12" s="79" t="s">
        <v>1169</v>
      </c>
      <c r="E12" s="13">
        <v>44441</v>
      </c>
      <c r="F12" s="77" t="s">
        <v>907</v>
      </c>
      <c r="G12" s="13">
        <v>44445</v>
      </c>
      <c r="H12" s="78" t="s">
        <v>1437</v>
      </c>
      <c r="I12" s="16">
        <v>65</v>
      </c>
      <c r="J12" s="16">
        <v>56</v>
      </c>
      <c r="K12" s="16">
        <v>19</v>
      </c>
      <c r="L12" s="16">
        <v>8</v>
      </c>
      <c r="M12" s="82">
        <v>17.29</v>
      </c>
      <c r="N12" s="73">
        <v>17</v>
      </c>
      <c r="O12" s="65">
        <v>3000</v>
      </c>
      <c r="P12" s="66">
        <f>Table22457891011234567837[[#This Row],[PEMBULATAN]]*O12</f>
        <v>51000</v>
      </c>
    </row>
    <row r="13" spans="1:16" ht="24" customHeight="1" x14ac:dyDescent="0.2">
      <c r="A13" s="14"/>
      <c r="B13" s="14"/>
      <c r="C13" s="74" t="s">
        <v>1449</v>
      </c>
      <c r="D13" s="79" t="s">
        <v>1169</v>
      </c>
      <c r="E13" s="13">
        <v>44441</v>
      </c>
      <c r="F13" s="77" t="s">
        <v>907</v>
      </c>
      <c r="G13" s="13">
        <v>44445</v>
      </c>
      <c r="H13" s="78" t="s">
        <v>1437</v>
      </c>
      <c r="I13" s="16">
        <v>88</v>
      </c>
      <c r="J13" s="16">
        <v>50</v>
      </c>
      <c r="K13" s="16">
        <v>20</v>
      </c>
      <c r="L13" s="16">
        <v>11</v>
      </c>
      <c r="M13" s="82">
        <v>22</v>
      </c>
      <c r="N13" s="73">
        <v>22</v>
      </c>
      <c r="O13" s="65">
        <v>3000</v>
      </c>
      <c r="P13" s="66">
        <f>Table22457891011234567837[[#This Row],[PEMBULATAN]]*O13</f>
        <v>66000</v>
      </c>
    </row>
    <row r="14" spans="1:16" ht="24" customHeight="1" x14ac:dyDescent="0.2">
      <c r="A14" s="14"/>
      <c r="B14" s="14"/>
      <c r="C14" s="74" t="s">
        <v>1450</v>
      </c>
      <c r="D14" s="79" t="s">
        <v>1169</v>
      </c>
      <c r="E14" s="13">
        <v>44441</v>
      </c>
      <c r="F14" s="77" t="s">
        <v>907</v>
      </c>
      <c r="G14" s="13">
        <v>44445</v>
      </c>
      <c r="H14" s="78" t="s">
        <v>1437</v>
      </c>
      <c r="I14" s="16">
        <v>65</v>
      </c>
      <c r="J14" s="16">
        <v>57</v>
      </c>
      <c r="K14" s="16">
        <v>26</v>
      </c>
      <c r="L14" s="16">
        <v>20</v>
      </c>
      <c r="M14" s="82">
        <v>24.0825</v>
      </c>
      <c r="N14" s="73">
        <v>24</v>
      </c>
      <c r="O14" s="65">
        <v>3000</v>
      </c>
      <c r="P14" s="66">
        <f>Table22457891011234567837[[#This Row],[PEMBULATAN]]*O14</f>
        <v>72000</v>
      </c>
    </row>
    <row r="15" spans="1:16" ht="24" customHeight="1" x14ac:dyDescent="0.2">
      <c r="A15" s="14"/>
      <c r="B15" s="14"/>
      <c r="C15" s="74" t="s">
        <v>1451</v>
      </c>
      <c r="D15" s="79" t="s">
        <v>1169</v>
      </c>
      <c r="E15" s="13">
        <v>44441</v>
      </c>
      <c r="F15" s="77" t="s">
        <v>907</v>
      </c>
      <c r="G15" s="13">
        <v>44445</v>
      </c>
      <c r="H15" s="78" t="s">
        <v>1437</v>
      </c>
      <c r="I15" s="16">
        <v>46</v>
      </c>
      <c r="J15" s="16">
        <v>39</v>
      </c>
      <c r="K15" s="16">
        <v>11</v>
      </c>
      <c r="L15" s="16">
        <v>7</v>
      </c>
      <c r="M15" s="82">
        <v>4.9335000000000004</v>
      </c>
      <c r="N15" s="73">
        <v>7</v>
      </c>
      <c r="O15" s="65">
        <v>3000</v>
      </c>
      <c r="P15" s="66">
        <f>Table22457891011234567837[[#This Row],[PEMBULATAN]]*O15</f>
        <v>21000</v>
      </c>
    </row>
    <row r="16" spans="1:16" ht="24" customHeight="1" x14ac:dyDescent="0.2">
      <c r="A16" s="14"/>
      <c r="B16" s="14"/>
      <c r="C16" s="74" t="s">
        <v>1452</v>
      </c>
      <c r="D16" s="79" t="s">
        <v>1169</v>
      </c>
      <c r="E16" s="13">
        <v>44441</v>
      </c>
      <c r="F16" s="77" t="s">
        <v>907</v>
      </c>
      <c r="G16" s="13">
        <v>44445</v>
      </c>
      <c r="H16" s="78" t="s">
        <v>1437</v>
      </c>
      <c r="I16" s="16">
        <v>85</v>
      </c>
      <c r="J16" s="16">
        <v>60</v>
      </c>
      <c r="K16" s="16">
        <v>23</v>
      </c>
      <c r="L16" s="16">
        <v>22</v>
      </c>
      <c r="M16" s="82">
        <v>29.324999999999999</v>
      </c>
      <c r="N16" s="73">
        <v>30</v>
      </c>
      <c r="O16" s="65">
        <v>3000</v>
      </c>
      <c r="P16" s="66">
        <f>Table22457891011234567837[[#This Row],[PEMBULATAN]]*O16</f>
        <v>90000</v>
      </c>
    </row>
    <row r="17" spans="1:16" ht="24" customHeight="1" x14ac:dyDescent="0.2">
      <c r="A17" s="14"/>
      <c r="B17" s="14"/>
      <c r="C17" s="74" t="s">
        <v>1453</v>
      </c>
      <c r="D17" s="79" t="s">
        <v>1169</v>
      </c>
      <c r="E17" s="13">
        <v>44441</v>
      </c>
      <c r="F17" s="77" t="s">
        <v>907</v>
      </c>
      <c r="G17" s="13">
        <v>44445</v>
      </c>
      <c r="H17" s="78" t="s">
        <v>1437</v>
      </c>
      <c r="I17" s="16">
        <v>84</v>
      </c>
      <c r="J17" s="16">
        <v>60</v>
      </c>
      <c r="K17" s="16">
        <v>25</v>
      </c>
      <c r="L17" s="16">
        <v>17</v>
      </c>
      <c r="M17" s="82">
        <v>31.5</v>
      </c>
      <c r="N17" s="73">
        <v>32</v>
      </c>
      <c r="O17" s="65">
        <v>3000</v>
      </c>
      <c r="P17" s="66">
        <f>Table22457891011234567837[[#This Row],[PEMBULATAN]]*O17</f>
        <v>96000</v>
      </c>
    </row>
    <row r="18" spans="1:16" ht="24" customHeight="1" x14ac:dyDescent="0.2">
      <c r="A18" s="14"/>
      <c r="B18" s="14"/>
      <c r="C18" s="74" t="s">
        <v>1454</v>
      </c>
      <c r="D18" s="79" t="s">
        <v>1169</v>
      </c>
      <c r="E18" s="13">
        <v>44441</v>
      </c>
      <c r="F18" s="77" t="s">
        <v>907</v>
      </c>
      <c r="G18" s="13">
        <v>44445</v>
      </c>
      <c r="H18" s="78" t="s">
        <v>1437</v>
      </c>
      <c r="I18" s="16">
        <v>65</v>
      </c>
      <c r="J18" s="16">
        <v>60</v>
      </c>
      <c r="K18" s="16">
        <v>20</v>
      </c>
      <c r="L18" s="16">
        <v>12</v>
      </c>
      <c r="M18" s="82">
        <v>19.5</v>
      </c>
      <c r="N18" s="73">
        <v>20</v>
      </c>
      <c r="O18" s="65">
        <v>3000</v>
      </c>
      <c r="P18" s="66">
        <f>Table22457891011234567837[[#This Row],[PEMBULATAN]]*O18</f>
        <v>60000</v>
      </c>
    </row>
    <row r="19" spans="1:16" ht="24" customHeight="1" x14ac:dyDescent="0.2">
      <c r="A19" s="14"/>
      <c r="B19" s="14"/>
      <c r="C19" s="74" t="s">
        <v>1455</v>
      </c>
      <c r="D19" s="79" t="s">
        <v>1169</v>
      </c>
      <c r="E19" s="13">
        <v>44441</v>
      </c>
      <c r="F19" s="77" t="s">
        <v>907</v>
      </c>
      <c r="G19" s="13">
        <v>44445</v>
      </c>
      <c r="H19" s="78" t="s">
        <v>1437</v>
      </c>
      <c r="I19" s="16">
        <v>60</v>
      </c>
      <c r="J19" s="16">
        <v>40</v>
      </c>
      <c r="K19" s="16">
        <v>15</v>
      </c>
      <c r="L19" s="16">
        <v>5</v>
      </c>
      <c r="M19" s="82">
        <v>9</v>
      </c>
      <c r="N19" s="73">
        <v>9</v>
      </c>
      <c r="O19" s="65">
        <v>3000</v>
      </c>
      <c r="P19" s="66">
        <f>Table22457891011234567837[[#This Row],[PEMBULATAN]]*O19</f>
        <v>27000</v>
      </c>
    </row>
    <row r="20" spans="1:16" ht="24" customHeight="1" x14ac:dyDescent="0.2">
      <c r="A20" s="14"/>
      <c r="B20" s="14"/>
      <c r="C20" s="74" t="s">
        <v>1456</v>
      </c>
      <c r="D20" s="79" t="s">
        <v>1169</v>
      </c>
      <c r="E20" s="13">
        <v>44441</v>
      </c>
      <c r="F20" s="77" t="s">
        <v>907</v>
      </c>
      <c r="G20" s="13">
        <v>44445</v>
      </c>
      <c r="H20" s="78" t="s">
        <v>1437</v>
      </c>
      <c r="I20" s="16">
        <v>95</v>
      </c>
      <c r="J20" s="16">
        <v>57</v>
      </c>
      <c r="K20" s="16">
        <v>26</v>
      </c>
      <c r="L20" s="16">
        <v>11</v>
      </c>
      <c r="M20" s="82">
        <v>35.197499999999998</v>
      </c>
      <c r="N20" s="73">
        <v>35</v>
      </c>
      <c r="O20" s="65">
        <v>3000</v>
      </c>
      <c r="P20" s="66">
        <f>Table22457891011234567837[[#This Row],[PEMBULATAN]]*O20</f>
        <v>105000</v>
      </c>
    </row>
    <row r="21" spans="1:16" ht="24" customHeight="1" x14ac:dyDescent="0.2">
      <c r="A21" s="14"/>
      <c r="B21" s="14"/>
      <c r="C21" s="74" t="s">
        <v>1457</v>
      </c>
      <c r="D21" s="79" t="s">
        <v>1169</v>
      </c>
      <c r="E21" s="13">
        <v>44441</v>
      </c>
      <c r="F21" s="77" t="s">
        <v>907</v>
      </c>
      <c r="G21" s="13">
        <v>44445</v>
      </c>
      <c r="H21" s="78" t="s">
        <v>1437</v>
      </c>
      <c r="I21" s="16">
        <v>80</v>
      </c>
      <c r="J21" s="16">
        <v>60</v>
      </c>
      <c r="K21" s="16">
        <v>28</v>
      </c>
      <c r="L21" s="16">
        <v>7</v>
      </c>
      <c r="M21" s="82">
        <v>33.6</v>
      </c>
      <c r="N21" s="73">
        <v>34</v>
      </c>
      <c r="O21" s="65">
        <v>3000</v>
      </c>
      <c r="P21" s="66">
        <f>Table22457891011234567837[[#This Row],[PEMBULATAN]]*O21</f>
        <v>102000</v>
      </c>
    </row>
    <row r="22" spans="1:16" ht="24" customHeight="1" x14ac:dyDescent="0.2">
      <c r="A22" s="14"/>
      <c r="B22" s="14"/>
      <c r="C22" s="74" t="s">
        <v>1458</v>
      </c>
      <c r="D22" s="79" t="s">
        <v>1169</v>
      </c>
      <c r="E22" s="13">
        <v>44441</v>
      </c>
      <c r="F22" s="77" t="s">
        <v>907</v>
      </c>
      <c r="G22" s="13">
        <v>44445</v>
      </c>
      <c r="H22" s="78" t="s">
        <v>1437</v>
      </c>
      <c r="I22" s="16">
        <v>90</v>
      </c>
      <c r="J22" s="16">
        <v>62</v>
      </c>
      <c r="K22" s="16">
        <v>20</v>
      </c>
      <c r="L22" s="16">
        <v>15</v>
      </c>
      <c r="M22" s="82">
        <v>27.9</v>
      </c>
      <c r="N22" s="73">
        <v>28</v>
      </c>
      <c r="O22" s="65">
        <v>3000</v>
      </c>
      <c r="P22" s="66">
        <f>Table22457891011234567837[[#This Row],[PEMBULATAN]]*O22</f>
        <v>84000</v>
      </c>
    </row>
    <row r="23" spans="1:16" ht="24" customHeight="1" x14ac:dyDescent="0.2">
      <c r="A23" s="14"/>
      <c r="B23" s="14"/>
      <c r="C23" s="74" t="s">
        <v>1459</v>
      </c>
      <c r="D23" s="79" t="s">
        <v>1169</v>
      </c>
      <c r="E23" s="13">
        <v>44441</v>
      </c>
      <c r="F23" s="77" t="s">
        <v>907</v>
      </c>
      <c r="G23" s="13">
        <v>44445</v>
      </c>
      <c r="H23" s="78" t="s">
        <v>1437</v>
      </c>
      <c r="I23" s="16">
        <v>97</v>
      </c>
      <c r="J23" s="16">
        <v>66</v>
      </c>
      <c r="K23" s="16">
        <v>17</v>
      </c>
      <c r="L23" s="16">
        <v>11</v>
      </c>
      <c r="M23" s="82">
        <v>27.208500000000001</v>
      </c>
      <c r="N23" s="73">
        <v>27</v>
      </c>
      <c r="O23" s="65">
        <v>3000</v>
      </c>
      <c r="P23" s="66">
        <f>Table22457891011234567837[[#This Row],[PEMBULATAN]]*O23</f>
        <v>81000</v>
      </c>
    </row>
    <row r="24" spans="1:16" ht="24" customHeight="1" x14ac:dyDescent="0.2">
      <c r="A24" s="14"/>
      <c r="B24" s="14"/>
      <c r="C24" s="74" t="s">
        <v>1460</v>
      </c>
      <c r="D24" s="79" t="s">
        <v>1169</v>
      </c>
      <c r="E24" s="13">
        <v>44441</v>
      </c>
      <c r="F24" s="77" t="s">
        <v>907</v>
      </c>
      <c r="G24" s="13">
        <v>44445</v>
      </c>
      <c r="H24" s="78" t="s">
        <v>1437</v>
      </c>
      <c r="I24" s="16">
        <v>69</v>
      </c>
      <c r="J24" s="16">
        <v>65</v>
      </c>
      <c r="K24" s="16">
        <v>25</v>
      </c>
      <c r="L24" s="16">
        <v>7</v>
      </c>
      <c r="M24" s="82">
        <v>28.03125</v>
      </c>
      <c r="N24" s="73">
        <v>28</v>
      </c>
      <c r="O24" s="65">
        <v>3000</v>
      </c>
      <c r="P24" s="66">
        <f>Table22457891011234567837[[#This Row],[PEMBULATAN]]*O24</f>
        <v>84000</v>
      </c>
    </row>
    <row r="25" spans="1:16" ht="24" customHeight="1" x14ac:dyDescent="0.2">
      <c r="A25" s="14"/>
      <c r="B25" s="14"/>
      <c r="C25" s="74" t="s">
        <v>1461</v>
      </c>
      <c r="D25" s="79" t="s">
        <v>1169</v>
      </c>
      <c r="E25" s="13">
        <v>44441</v>
      </c>
      <c r="F25" s="77" t="s">
        <v>907</v>
      </c>
      <c r="G25" s="13">
        <v>44445</v>
      </c>
      <c r="H25" s="10" t="s">
        <v>1437</v>
      </c>
      <c r="I25" s="16">
        <v>90</v>
      </c>
      <c r="J25" s="16">
        <v>60</v>
      </c>
      <c r="K25" s="16">
        <v>20</v>
      </c>
      <c r="L25" s="16">
        <v>14</v>
      </c>
      <c r="M25" s="82">
        <v>27</v>
      </c>
      <c r="N25" s="73">
        <v>27</v>
      </c>
      <c r="O25" s="65">
        <v>3000</v>
      </c>
      <c r="P25" s="66">
        <f>Table22457891011234567837[[#This Row],[PEMBULATAN]]*O25</f>
        <v>81000</v>
      </c>
    </row>
    <row r="26" spans="1:16" ht="24" customHeight="1" x14ac:dyDescent="0.2">
      <c r="A26" s="14"/>
      <c r="B26" s="14"/>
      <c r="C26" s="74" t="s">
        <v>1462</v>
      </c>
      <c r="D26" s="79" t="s">
        <v>1169</v>
      </c>
      <c r="E26" s="13">
        <v>44441</v>
      </c>
      <c r="F26" s="77" t="s">
        <v>907</v>
      </c>
      <c r="G26" s="13">
        <v>44445</v>
      </c>
      <c r="H26" s="10" t="s">
        <v>1437</v>
      </c>
      <c r="I26" s="16">
        <v>85</v>
      </c>
      <c r="J26" s="16">
        <v>63</v>
      </c>
      <c r="K26" s="16">
        <v>25</v>
      </c>
      <c r="L26" s="16">
        <v>10</v>
      </c>
      <c r="M26" s="82">
        <v>33.46875</v>
      </c>
      <c r="N26" s="73">
        <v>34</v>
      </c>
      <c r="O26" s="65">
        <v>3000</v>
      </c>
      <c r="P26" s="66">
        <f>Table22457891011234567837[[#This Row],[PEMBULATAN]]*O26</f>
        <v>102000</v>
      </c>
    </row>
    <row r="27" spans="1:16" ht="24" customHeight="1" x14ac:dyDescent="0.2">
      <c r="A27" s="14"/>
      <c r="B27" s="14"/>
      <c r="C27" s="74" t="s">
        <v>1463</v>
      </c>
      <c r="D27" s="79" t="s">
        <v>1169</v>
      </c>
      <c r="E27" s="13">
        <v>44441</v>
      </c>
      <c r="F27" s="77" t="s">
        <v>907</v>
      </c>
      <c r="G27" s="13">
        <v>44445</v>
      </c>
      <c r="H27" s="10" t="s">
        <v>1437</v>
      </c>
      <c r="I27" s="16">
        <v>83</v>
      </c>
      <c r="J27" s="16">
        <v>61</v>
      </c>
      <c r="K27" s="16">
        <v>22</v>
      </c>
      <c r="L27" s="16">
        <v>11</v>
      </c>
      <c r="M27" s="82">
        <v>27.846499999999999</v>
      </c>
      <c r="N27" s="73">
        <v>28</v>
      </c>
      <c r="O27" s="65">
        <v>3000</v>
      </c>
      <c r="P27" s="66">
        <f>Table22457891011234567837[[#This Row],[PEMBULATAN]]*O27</f>
        <v>84000</v>
      </c>
    </row>
    <row r="28" spans="1:16" ht="24" customHeight="1" x14ac:dyDescent="0.2">
      <c r="A28" s="14"/>
      <c r="B28" s="14"/>
      <c r="C28" s="74" t="s">
        <v>1464</v>
      </c>
      <c r="D28" s="79" t="s">
        <v>1169</v>
      </c>
      <c r="E28" s="13">
        <v>44441</v>
      </c>
      <c r="F28" s="77" t="s">
        <v>907</v>
      </c>
      <c r="G28" s="13">
        <v>44445</v>
      </c>
      <c r="H28" s="10" t="s">
        <v>1437</v>
      </c>
      <c r="I28" s="16">
        <v>75</v>
      </c>
      <c r="J28" s="16">
        <v>65</v>
      </c>
      <c r="K28" s="16">
        <v>22</v>
      </c>
      <c r="L28" s="16">
        <v>10</v>
      </c>
      <c r="M28" s="82">
        <v>26.8125</v>
      </c>
      <c r="N28" s="73">
        <v>27</v>
      </c>
      <c r="O28" s="65">
        <v>3000</v>
      </c>
      <c r="P28" s="66">
        <f>Table22457891011234567837[[#This Row],[PEMBULATAN]]*O28</f>
        <v>81000</v>
      </c>
    </row>
    <row r="29" spans="1:16" ht="24" customHeight="1" x14ac:dyDescent="0.2">
      <c r="A29" s="14"/>
      <c r="B29" s="14"/>
      <c r="C29" s="74" t="s">
        <v>1465</v>
      </c>
      <c r="D29" s="79" t="s">
        <v>1169</v>
      </c>
      <c r="E29" s="13">
        <v>44441</v>
      </c>
      <c r="F29" s="77" t="s">
        <v>907</v>
      </c>
      <c r="G29" s="13">
        <v>44445</v>
      </c>
      <c r="H29" s="10" t="s">
        <v>1437</v>
      </c>
      <c r="I29" s="16">
        <v>104</v>
      </c>
      <c r="J29" s="16">
        <v>56</v>
      </c>
      <c r="K29" s="16">
        <v>33</v>
      </c>
      <c r="L29" s="16">
        <v>15</v>
      </c>
      <c r="M29" s="82">
        <v>48.048000000000002</v>
      </c>
      <c r="N29" s="73">
        <v>48</v>
      </c>
      <c r="O29" s="65">
        <v>3000</v>
      </c>
      <c r="P29" s="66">
        <f>Table22457891011234567837[[#This Row],[PEMBULATAN]]*O29</f>
        <v>144000</v>
      </c>
    </row>
    <row r="30" spans="1:16" ht="24" customHeight="1" x14ac:dyDescent="0.2">
      <c r="A30" s="14"/>
      <c r="B30" s="14"/>
      <c r="C30" s="74" t="s">
        <v>1466</v>
      </c>
      <c r="D30" s="79" t="s">
        <v>1169</v>
      </c>
      <c r="E30" s="13">
        <v>44441</v>
      </c>
      <c r="F30" s="77" t="s">
        <v>907</v>
      </c>
      <c r="G30" s="13">
        <v>44445</v>
      </c>
      <c r="H30" s="10" t="s">
        <v>1437</v>
      </c>
      <c r="I30" s="16">
        <v>70</v>
      </c>
      <c r="J30" s="16">
        <v>56</v>
      </c>
      <c r="K30" s="16">
        <v>26</v>
      </c>
      <c r="L30" s="16">
        <v>11</v>
      </c>
      <c r="M30" s="82">
        <v>25.48</v>
      </c>
      <c r="N30" s="73">
        <v>26</v>
      </c>
      <c r="O30" s="65">
        <v>3000</v>
      </c>
      <c r="P30" s="66">
        <f>Table22457891011234567837[[#This Row],[PEMBULATAN]]*O30</f>
        <v>78000</v>
      </c>
    </row>
    <row r="31" spans="1:16" ht="24" customHeight="1" x14ac:dyDescent="0.2">
      <c r="A31" s="14"/>
      <c r="B31" s="14"/>
      <c r="C31" s="74" t="s">
        <v>1467</v>
      </c>
      <c r="D31" s="79" t="s">
        <v>1169</v>
      </c>
      <c r="E31" s="13">
        <v>44441</v>
      </c>
      <c r="F31" s="77" t="s">
        <v>907</v>
      </c>
      <c r="G31" s="13">
        <v>44445</v>
      </c>
      <c r="H31" s="10" t="s">
        <v>1437</v>
      </c>
      <c r="I31" s="16">
        <v>100</v>
      </c>
      <c r="J31" s="16">
        <v>65</v>
      </c>
      <c r="K31" s="16">
        <v>25</v>
      </c>
      <c r="L31" s="16">
        <v>26</v>
      </c>
      <c r="M31" s="82">
        <v>40.625</v>
      </c>
      <c r="N31" s="73">
        <v>41</v>
      </c>
      <c r="O31" s="65">
        <v>3000</v>
      </c>
      <c r="P31" s="66">
        <f>Table22457891011234567837[[#This Row],[PEMBULATAN]]*O31</f>
        <v>123000</v>
      </c>
    </row>
    <row r="32" spans="1:16" ht="24" customHeight="1" x14ac:dyDescent="0.2">
      <c r="A32" s="14"/>
      <c r="B32" s="14"/>
      <c r="C32" s="74" t="s">
        <v>1468</v>
      </c>
      <c r="D32" s="79" t="s">
        <v>1169</v>
      </c>
      <c r="E32" s="13">
        <v>44441</v>
      </c>
      <c r="F32" s="77" t="s">
        <v>907</v>
      </c>
      <c r="G32" s="13">
        <v>44445</v>
      </c>
      <c r="H32" s="10" t="s">
        <v>1437</v>
      </c>
      <c r="I32" s="16">
        <v>80</v>
      </c>
      <c r="J32" s="16">
        <v>60</v>
      </c>
      <c r="K32" s="16">
        <v>27</v>
      </c>
      <c r="L32" s="16">
        <v>14</v>
      </c>
      <c r="M32" s="82">
        <v>32.4</v>
      </c>
      <c r="N32" s="73">
        <v>33</v>
      </c>
      <c r="O32" s="65">
        <v>3000</v>
      </c>
      <c r="P32" s="66">
        <f>Table22457891011234567837[[#This Row],[PEMBULATAN]]*O32</f>
        <v>99000</v>
      </c>
    </row>
    <row r="33" spans="1:16" ht="24" customHeight="1" x14ac:dyDescent="0.2">
      <c r="A33" s="14"/>
      <c r="B33" s="14"/>
      <c r="C33" s="74" t="s">
        <v>1469</v>
      </c>
      <c r="D33" s="79" t="s">
        <v>1169</v>
      </c>
      <c r="E33" s="13">
        <v>44441</v>
      </c>
      <c r="F33" s="77" t="s">
        <v>907</v>
      </c>
      <c r="G33" s="13">
        <v>44445</v>
      </c>
      <c r="H33" s="10" t="s">
        <v>1437</v>
      </c>
      <c r="I33" s="16">
        <v>88</v>
      </c>
      <c r="J33" s="16">
        <v>62</v>
      </c>
      <c r="K33" s="16">
        <v>15</v>
      </c>
      <c r="L33" s="16">
        <v>16</v>
      </c>
      <c r="M33" s="82">
        <v>20.46</v>
      </c>
      <c r="N33" s="73">
        <v>21</v>
      </c>
      <c r="O33" s="65">
        <v>3000</v>
      </c>
      <c r="P33" s="66">
        <f>Table22457891011234567837[[#This Row],[PEMBULATAN]]*O33</f>
        <v>63000</v>
      </c>
    </row>
    <row r="34" spans="1:16" ht="24" customHeight="1" x14ac:dyDescent="0.2">
      <c r="A34" s="14"/>
      <c r="B34" s="14"/>
      <c r="C34" s="74" t="s">
        <v>1470</v>
      </c>
      <c r="D34" s="79" t="s">
        <v>1169</v>
      </c>
      <c r="E34" s="13">
        <v>44441</v>
      </c>
      <c r="F34" s="77" t="s">
        <v>907</v>
      </c>
      <c r="G34" s="13">
        <v>44445</v>
      </c>
      <c r="H34" s="10" t="s">
        <v>1437</v>
      </c>
      <c r="I34" s="16">
        <v>54</v>
      </c>
      <c r="J34" s="16">
        <v>38</v>
      </c>
      <c r="K34" s="16">
        <v>15</v>
      </c>
      <c r="L34" s="16">
        <v>4</v>
      </c>
      <c r="M34" s="82">
        <v>7.6950000000000003</v>
      </c>
      <c r="N34" s="73">
        <v>8</v>
      </c>
      <c r="O34" s="65">
        <v>3000</v>
      </c>
      <c r="P34" s="66">
        <f>Table22457891011234567837[[#This Row],[PEMBULATAN]]*O34</f>
        <v>24000</v>
      </c>
    </row>
    <row r="35" spans="1:16" ht="24" customHeight="1" x14ac:dyDescent="0.2">
      <c r="A35" s="14"/>
      <c r="B35" s="14"/>
      <c r="C35" s="74" t="s">
        <v>1471</v>
      </c>
      <c r="D35" s="79" t="s">
        <v>1169</v>
      </c>
      <c r="E35" s="13">
        <v>44441</v>
      </c>
      <c r="F35" s="77" t="s">
        <v>907</v>
      </c>
      <c r="G35" s="13">
        <v>44445</v>
      </c>
      <c r="H35" s="10" t="s">
        <v>1437</v>
      </c>
      <c r="I35" s="16">
        <v>68</v>
      </c>
      <c r="J35" s="16">
        <v>68</v>
      </c>
      <c r="K35" s="16">
        <v>27</v>
      </c>
      <c r="L35" s="16">
        <v>17</v>
      </c>
      <c r="M35" s="82">
        <v>31.212</v>
      </c>
      <c r="N35" s="73">
        <v>31</v>
      </c>
      <c r="O35" s="65">
        <v>3000</v>
      </c>
      <c r="P35" s="66">
        <f>Table22457891011234567837[[#This Row],[PEMBULATAN]]*O35</f>
        <v>93000</v>
      </c>
    </row>
    <row r="36" spans="1:16" ht="24" customHeight="1" x14ac:dyDescent="0.2">
      <c r="A36" s="14"/>
      <c r="B36" s="14"/>
      <c r="C36" s="74" t="s">
        <v>1472</v>
      </c>
      <c r="D36" s="79" t="s">
        <v>1169</v>
      </c>
      <c r="E36" s="13">
        <v>44441</v>
      </c>
      <c r="F36" s="77" t="s">
        <v>907</v>
      </c>
      <c r="G36" s="13">
        <v>44445</v>
      </c>
      <c r="H36" s="10" t="s">
        <v>1437</v>
      </c>
      <c r="I36" s="16">
        <v>97</v>
      </c>
      <c r="J36" s="16">
        <v>66</v>
      </c>
      <c r="K36" s="16">
        <v>20</v>
      </c>
      <c r="L36" s="16">
        <v>22</v>
      </c>
      <c r="M36" s="82">
        <v>32.01</v>
      </c>
      <c r="N36" s="73">
        <v>32</v>
      </c>
      <c r="O36" s="65">
        <v>3000</v>
      </c>
      <c r="P36" s="66">
        <f>Table22457891011234567837[[#This Row],[PEMBULATAN]]*O36</f>
        <v>96000</v>
      </c>
    </row>
    <row r="37" spans="1:16" ht="24" customHeight="1" x14ac:dyDescent="0.2">
      <c r="A37" s="14"/>
      <c r="B37" s="14"/>
      <c r="C37" s="74" t="s">
        <v>1473</v>
      </c>
      <c r="D37" s="79" t="s">
        <v>1169</v>
      </c>
      <c r="E37" s="13">
        <v>44441</v>
      </c>
      <c r="F37" s="77" t="s">
        <v>907</v>
      </c>
      <c r="G37" s="13">
        <v>44445</v>
      </c>
      <c r="H37" s="10" t="s">
        <v>1437</v>
      </c>
      <c r="I37" s="16">
        <v>39</v>
      </c>
      <c r="J37" s="16">
        <v>34</v>
      </c>
      <c r="K37" s="16">
        <v>16</v>
      </c>
      <c r="L37" s="16">
        <v>3</v>
      </c>
      <c r="M37" s="82">
        <v>5.3040000000000003</v>
      </c>
      <c r="N37" s="73">
        <v>6</v>
      </c>
      <c r="O37" s="65">
        <v>3000</v>
      </c>
      <c r="P37" s="66">
        <f>Table22457891011234567837[[#This Row],[PEMBULATAN]]*O37</f>
        <v>18000</v>
      </c>
    </row>
    <row r="38" spans="1:16" ht="24" customHeight="1" x14ac:dyDescent="0.2">
      <c r="A38" s="14"/>
      <c r="B38" s="14"/>
      <c r="C38" s="74" t="s">
        <v>1474</v>
      </c>
      <c r="D38" s="79" t="s">
        <v>1169</v>
      </c>
      <c r="E38" s="13">
        <v>44441</v>
      </c>
      <c r="F38" s="77" t="s">
        <v>907</v>
      </c>
      <c r="G38" s="13">
        <v>44445</v>
      </c>
      <c r="H38" s="10" t="s">
        <v>1437</v>
      </c>
      <c r="I38" s="16">
        <v>93</v>
      </c>
      <c r="J38" s="16">
        <v>50</v>
      </c>
      <c r="K38" s="16">
        <v>20</v>
      </c>
      <c r="L38" s="16">
        <v>8</v>
      </c>
      <c r="M38" s="82">
        <v>23.25</v>
      </c>
      <c r="N38" s="73">
        <v>23</v>
      </c>
      <c r="O38" s="65">
        <v>3000</v>
      </c>
      <c r="P38" s="66">
        <f>Table22457891011234567837[[#This Row],[PEMBULATAN]]*O38</f>
        <v>69000</v>
      </c>
    </row>
    <row r="39" spans="1:16" ht="24" customHeight="1" x14ac:dyDescent="0.2">
      <c r="A39" s="14"/>
      <c r="B39" s="14"/>
      <c r="C39" s="74" t="s">
        <v>1475</v>
      </c>
      <c r="D39" s="79" t="s">
        <v>1169</v>
      </c>
      <c r="E39" s="13">
        <v>44441</v>
      </c>
      <c r="F39" s="77" t="s">
        <v>907</v>
      </c>
      <c r="G39" s="13">
        <v>44445</v>
      </c>
      <c r="H39" s="10" t="s">
        <v>1437</v>
      </c>
      <c r="I39" s="16">
        <v>50</v>
      </c>
      <c r="J39" s="16">
        <v>44</v>
      </c>
      <c r="K39" s="16">
        <v>18</v>
      </c>
      <c r="L39" s="16">
        <v>5</v>
      </c>
      <c r="M39" s="82">
        <v>9.9</v>
      </c>
      <c r="N39" s="73">
        <v>10</v>
      </c>
      <c r="O39" s="65">
        <v>3000</v>
      </c>
      <c r="P39" s="66">
        <f>Table22457891011234567837[[#This Row],[PEMBULATAN]]*O39</f>
        <v>30000</v>
      </c>
    </row>
    <row r="40" spans="1:16" ht="24" customHeight="1" x14ac:dyDescent="0.2">
      <c r="A40" s="14"/>
      <c r="B40" s="14"/>
      <c r="C40" s="74" t="s">
        <v>1476</v>
      </c>
      <c r="D40" s="79" t="s">
        <v>1169</v>
      </c>
      <c r="E40" s="13">
        <v>44441</v>
      </c>
      <c r="F40" s="77" t="s">
        <v>907</v>
      </c>
      <c r="G40" s="13">
        <v>44445</v>
      </c>
      <c r="H40" s="10" t="s">
        <v>1437</v>
      </c>
      <c r="I40" s="16">
        <v>92</v>
      </c>
      <c r="J40" s="16">
        <v>62</v>
      </c>
      <c r="K40" s="16">
        <v>30</v>
      </c>
      <c r="L40" s="16">
        <v>13</v>
      </c>
      <c r="M40" s="82">
        <v>42.78</v>
      </c>
      <c r="N40" s="73">
        <v>43</v>
      </c>
      <c r="O40" s="65">
        <v>3000</v>
      </c>
      <c r="P40" s="66">
        <f>Table22457891011234567837[[#This Row],[PEMBULATAN]]*O40</f>
        <v>129000</v>
      </c>
    </row>
    <row r="41" spans="1:16" ht="22.5" customHeight="1" x14ac:dyDescent="0.2">
      <c r="A41" s="124" t="s">
        <v>29</v>
      </c>
      <c r="B41" s="125"/>
      <c r="C41" s="125"/>
      <c r="D41" s="125"/>
      <c r="E41" s="125"/>
      <c r="F41" s="125"/>
      <c r="G41" s="125"/>
      <c r="H41" s="125"/>
      <c r="I41" s="125"/>
      <c r="J41" s="125"/>
      <c r="K41" s="125"/>
      <c r="L41" s="126"/>
      <c r="M41" s="80">
        <f>SUBTOTAL(109,Table22457891011234567837[KG VOLUME])</f>
        <v>1024.171</v>
      </c>
      <c r="N41" s="69">
        <f>SUM(N3:N40)</f>
        <v>1033</v>
      </c>
      <c r="O41" s="127">
        <f>SUM(P3:P40)</f>
        <v>3099000</v>
      </c>
      <c r="P41" s="128"/>
    </row>
    <row r="42" spans="1:16" ht="18" customHeight="1" x14ac:dyDescent="0.2">
      <c r="A42" s="87"/>
      <c r="B42" s="57" t="s">
        <v>41</v>
      </c>
      <c r="C42" s="56"/>
      <c r="D42" s="58" t="s">
        <v>42</v>
      </c>
      <c r="E42" s="87"/>
      <c r="F42" s="87"/>
      <c r="G42" s="87"/>
      <c r="H42" s="87"/>
      <c r="I42" s="87"/>
      <c r="J42" s="87"/>
      <c r="K42" s="87"/>
      <c r="L42" s="87"/>
      <c r="M42" s="88"/>
      <c r="N42" s="89" t="s">
        <v>50</v>
      </c>
      <c r="O42" s="90"/>
      <c r="P42" s="90">
        <f>O41*10%</f>
        <v>309900</v>
      </c>
    </row>
    <row r="43" spans="1:16" ht="18" customHeight="1" thickBot="1" x14ac:dyDescent="0.25">
      <c r="A43" s="87"/>
      <c r="B43" s="57"/>
      <c r="C43" s="56"/>
      <c r="D43" s="58"/>
      <c r="E43" s="87"/>
      <c r="F43" s="87"/>
      <c r="G43" s="87"/>
      <c r="H43" s="87"/>
      <c r="I43" s="87"/>
      <c r="J43" s="87"/>
      <c r="K43" s="87"/>
      <c r="L43" s="87"/>
      <c r="M43" s="88"/>
      <c r="N43" s="91" t="s">
        <v>51</v>
      </c>
      <c r="O43" s="92"/>
      <c r="P43" s="92">
        <f>O41-P42</f>
        <v>2789100</v>
      </c>
    </row>
    <row r="44" spans="1:16" ht="18" customHeight="1" x14ac:dyDescent="0.2">
      <c r="A44" s="11"/>
      <c r="H44" s="64"/>
      <c r="N44" s="63" t="s">
        <v>30</v>
      </c>
      <c r="P44" s="70">
        <f>P43*1%</f>
        <v>27891</v>
      </c>
    </row>
    <row r="45" spans="1:16" ht="18" customHeight="1" thickBot="1" x14ac:dyDescent="0.25">
      <c r="A45" s="11"/>
      <c r="H45" s="64"/>
      <c r="N45" s="63" t="s">
        <v>52</v>
      </c>
      <c r="P45" s="72">
        <f>P43*2%</f>
        <v>55782</v>
      </c>
    </row>
    <row r="46" spans="1:16" ht="18" customHeight="1" x14ac:dyDescent="0.2">
      <c r="A46" s="11"/>
      <c r="H46" s="64"/>
      <c r="N46" s="67" t="s">
        <v>31</v>
      </c>
      <c r="O46" s="68"/>
      <c r="P46" s="71">
        <f>P43+P44-P45</f>
        <v>2761209</v>
      </c>
    </row>
    <row r="48" spans="1:16" x14ac:dyDescent="0.2">
      <c r="A48" s="11"/>
      <c r="H48" s="64"/>
      <c r="P48" s="72"/>
    </row>
    <row r="49" spans="1:16" x14ac:dyDescent="0.2">
      <c r="A49" s="11"/>
      <c r="H49" s="64"/>
      <c r="O49" s="59"/>
      <c r="P49" s="72"/>
    </row>
    <row r="50" spans="1:16" s="3" customFormat="1" x14ac:dyDescent="0.25">
      <c r="A50" s="11"/>
      <c r="B50" s="2"/>
      <c r="C50" s="2"/>
      <c r="E50" s="12"/>
      <c r="H50" s="64"/>
      <c r="N50" s="15"/>
      <c r="O50" s="15"/>
      <c r="P50" s="15"/>
    </row>
    <row r="51" spans="1:16" s="3" customFormat="1" x14ac:dyDescent="0.25">
      <c r="A51" s="11"/>
      <c r="B51" s="2"/>
      <c r="C51" s="2"/>
      <c r="E51" s="12"/>
      <c r="H51" s="64"/>
      <c r="N51" s="15"/>
      <c r="O51" s="15"/>
      <c r="P51" s="15"/>
    </row>
    <row r="52" spans="1:16" s="3" customFormat="1" x14ac:dyDescent="0.25">
      <c r="A52" s="11"/>
      <c r="B52" s="2"/>
      <c r="C52" s="2"/>
      <c r="E52" s="12"/>
      <c r="H52" s="64"/>
      <c r="N52" s="15"/>
      <c r="O52" s="15"/>
      <c r="P52" s="15"/>
    </row>
    <row r="53" spans="1:16" s="3" customFormat="1" x14ac:dyDescent="0.25">
      <c r="A53" s="11"/>
      <c r="B53" s="2"/>
      <c r="C53" s="2"/>
      <c r="E53" s="12"/>
      <c r="H53" s="64"/>
      <c r="N53" s="15"/>
      <c r="O53" s="15"/>
      <c r="P53" s="15"/>
    </row>
    <row r="54" spans="1:16" s="3" customFormat="1" x14ac:dyDescent="0.25">
      <c r="A54" s="11"/>
      <c r="B54" s="2"/>
      <c r="C54" s="2"/>
      <c r="E54" s="12"/>
      <c r="H54" s="64"/>
      <c r="N54" s="15"/>
      <c r="O54" s="15"/>
      <c r="P54" s="15"/>
    </row>
    <row r="55" spans="1:16" s="3" customFormat="1" x14ac:dyDescent="0.25">
      <c r="A55" s="11"/>
      <c r="B55" s="2"/>
      <c r="C55" s="2"/>
      <c r="E55" s="12"/>
      <c r="H55" s="64"/>
      <c r="N55" s="15"/>
      <c r="O55" s="15"/>
      <c r="P55" s="15"/>
    </row>
    <row r="56" spans="1:16" s="3" customFormat="1" x14ac:dyDescent="0.25">
      <c r="A56" s="11"/>
      <c r="B56" s="2"/>
      <c r="C56" s="2"/>
      <c r="E56" s="12"/>
      <c r="H56" s="64"/>
      <c r="N56" s="15"/>
      <c r="O56" s="15"/>
      <c r="P56" s="15"/>
    </row>
    <row r="57" spans="1:16" s="3" customFormat="1" x14ac:dyDescent="0.25">
      <c r="A57" s="11"/>
      <c r="B57" s="2"/>
      <c r="C57" s="2"/>
      <c r="E57" s="12"/>
      <c r="H57" s="64"/>
      <c r="N57" s="15"/>
      <c r="O57" s="15"/>
      <c r="P57" s="15"/>
    </row>
    <row r="58" spans="1:16" s="3" customFormat="1" x14ac:dyDescent="0.25">
      <c r="A58" s="11"/>
      <c r="B58" s="2"/>
      <c r="C58" s="2"/>
      <c r="E58" s="12"/>
      <c r="H58" s="64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64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64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64"/>
      <c r="N61" s="15"/>
      <c r="O61" s="15"/>
      <c r="P61" s="15"/>
    </row>
  </sheetData>
  <mergeCells count="2">
    <mergeCell ref="A41:L41"/>
    <mergeCell ref="O41:P41"/>
  </mergeCells>
  <conditionalFormatting sqref="B3">
    <cfRule type="duplicateValues" dxfId="189" priority="2"/>
  </conditionalFormatting>
  <conditionalFormatting sqref="B4">
    <cfRule type="duplicateValues" dxfId="188" priority="1"/>
  </conditionalFormatting>
  <conditionalFormatting sqref="B5:B40">
    <cfRule type="duplicateValues" dxfId="187" priority="3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1"/>
  <sheetViews>
    <sheetView zoomScale="110" zoomScaleNormal="110" workbookViewId="0">
      <pane xSplit="3" ySplit="2" topLeftCell="D24" activePane="bottomRight" state="frozen"/>
      <selection pane="topRight" activeCell="B1" sqref="B1"/>
      <selection pane="bottomLeft" activeCell="A3" sqref="A3"/>
      <selection pane="bottomRight" activeCell="C24" sqref="C24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43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38</v>
      </c>
      <c r="J2" s="7" t="s">
        <v>39</v>
      </c>
      <c r="K2" s="7" t="s">
        <v>40</v>
      </c>
      <c r="L2" s="62" t="s">
        <v>44</v>
      </c>
      <c r="M2" s="62" t="s">
        <v>45</v>
      </c>
      <c r="N2" s="62" t="s">
        <v>6</v>
      </c>
      <c r="O2" s="62" t="s">
        <v>46</v>
      </c>
      <c r="P2" s="62" t="s">
        <v>47</v>
      </c>
    </row>
    <row r="3" spans="1:16" ht="25.5" customHeight="1" x14ac:dyDescent="0.2">
      <c r="A3" s="84" t="s">
        <v>2029</v>
      </c>
      <c r="B3" s="75" t="s">
        <v>479</v>
      </c>
      <c r="C3" s="9" t="s">
        <v>480</v>
      </c>
      <c r="D3" s="77" t="s">
        <v>213</v>
      </c>
      <c r="E3" s="13">
        <v>44441</v>
      </c>
      <c r="F3" s="77" t="s">
        <v>269</v>
      </c>
      <c r="G3" s="13">
        <v>44441</v>
      </c>
      <c r="H3" s="10" t="s">
        <v>1172</v>
      </c>
      <c r="I3" s="1">
        <v>60</v>
      </c>
      <c r="J3" s="1">
        <v>37</v>
      </c>
      <c r="K3" s="1">
        <v>11</v>
      </c>
      <c r="L3" s="1">
        <v>2</v>
      </c>
      <c r="M3" s="81">
        <v>6.1050000000000004</v>
      </c>
      <c r="N3" s="8">
        <v>6</v>
      </c>
      <c r="O3" s="65">
        <v>3000</v>
      </c>
      <c r="P3" s="66">
        <f>Table224578910112345678[[#This Row],[PEMBULATAN]]*O3</f>
        <v>18000</v>
      </c>
    </row>
    <row r="4" spans="1:16" ht="25.5" customHeight="1" x14ac:dyDescent="0.2">
      <c r="A4" s="14"/>
      <c r="B4" s="76"/>
      <c r="C4" s="9" t="s">
        <v>481</v>
      </c>
      <c r="D4" s="77" t="s">
        <v>213</v>
      </c>
      <c r="E4" s="13">
        <v>44441</v>
      </c>
      <c r="F4" s="77" t="s">
        <v>269</v>
      </c>
      <c r="G4" s="13">
        <v>44441</v>
      </c>
      <c r="H4" s="10" t="s">
        <v>1172</v>
      </c>
      <c r="I4" s="1">
        <v>100</v>
      </c>
      <c r="J4" s="1">
        <v>90</v>
      </c>
      <c r="K4" s="1">
        <v>45</v>
      </c>
      <c r="L4" s="1">
        <v>50</v>
      </c>
      <c r="M4" s="81">
        <v>101.25</v>
      </c>
      <c r="N4" s="8">
        <v>101</v>
      </c>
      <c r="O4" s="65">
        <v>3000</v>
      </c>
      <c r="P4" s="66">
        <f>Table224578910112345678[[#This Row],[PEMBULATAN]]*O4</f>
        <v>303000</v>
      </c>
    </row>
    <row r="5" spans="1:16" ht="25.5" customHeight="1" x14ac:dyDescent="0.2">
      <c r="A5" s="14"/>
      <c r="B5" s="14"/>
      <c r="C5" s="9" t="s">
        <v>482</v>
      </c>
      <c r="D5" s="77" t="s">
        <v>213</v>
      </c>
      <c r="E5" s="13">
        <v>44441</v>
      </c>
      <c r="F5" s="77" t="s">
        <v>269</v>
      </c>
      <c r="G5" s="13">
        <v>44441</v>
      </c>
      <c r="H5" s="10" t="s">
        <v>1172</v>
      </c>
      <c r="I5" s="1">
        <v>26</v>
      </c>
      <c r="J5" s="1">
        <v>10</v>
      </c>
      <c r="K5" s="1">
        <v>10</v>
      </c>
      <c r="L5" s="1">
        <v>1</v>
      </c>
      <c r="M5" s="81">
        <v>0.65</v>
      </c>
      <c r="N5" s="8">
        <v>1</v>
      </c>
      <c r="O5" s="65">
        <v>3000</v>
      </c>
      <c r="P5" s="66">
        <f>Table224578910112345678[[#This Row],[PEMBULATAN]]*O5</f>
        <v>3000</v>
      </c>
    </row>
    <row r="6" spans="1:16" ht="25.5" customHeight="1" x14ac:dyDescent="0.2">
      <c r="A6" s="14"/>
      <c r="B6" s="14"/>
      <c r="C6" s="74" t="s">
        <v>483</v>
      </c>
      <c r="D6" s="79" t="s">
        <v>213</v>
      </c>
      <c r="E6" s="13">
        <v>44441</v>
      </c>
      <c r="F6" s="77" t="s">
        <v>269</v>
      </c>
      <c r="G6" s="13">
        <v>44441</v>
      </c>
      <c r="H6" s="10" t="s">
        <v>1172</v>
      </c>
      <c r="I6" s="16">
        <v>73</v>
      </c>
      <c r="J6" s="16">
        <v>40</v>
      </c>
      <c r="K6" s="16">
        <v>28</v>
      </c>
      <c r="L6" s="16">
        <v>9</v>
      </c>
      <c r="M6" s="82">
        <v>20.440000000000001</v>
      </c>
      <c r="N6" s="73">
        <v>21</v>
      </c>
      <c r="O6" s="65">
        <v>3000</v>
      </c>
      <c r="P6" s="66">
        <f>Table224578910112345678[[#This Row],[PEMBULATAN]]*O6</f>
        <v>63000</v>
      </c>
    </row>
    <row r="7" spans="1:16" ht="25.5" customHeight="1" x14ac:dyDescent="0.2">
      <c r="A7" s="14"/>
      <c r="B7" s="14"/>
      <c r="C7" s="74" t="s">
        <v>484</v>
      </c>
      <c r="D7" s="79" t="s">
        <v>213</v>
      </c>
      <c r="E7" s="13">
        <v>44441</v>
      </c>
      <c r="F7" s="77" t="s">
        <v>269</v>
      </c>
      <c r="G7" s="13">
        <v>44441</v>
      </c>
      <c r="H7" s="10" t="s">
        <v>1172</v>
      </c>
      <c r="I7" s="16">
        <v>89</v>
      </c>
      <c r="J7" s="16">
        <v>56</v>
      </c>
      <c r="K7" s="16">
        <v>25</v>
      </c>
      <c r="L7" s="16">
        <v>21</v>
      </c>
      <c r="M7" s="82">
        <v>31.15</v>
      </c>
      <c r="N7" s="73">
        <v>31</v>
      </c>
      <c r="O7" s="65">
        <v>3000</v>
      </c>
      <c r="P7" s="66">
        <f>Table224578910112345678[[#This Row],[PEMBULATAN]]*O7</f>
        <v>93000</v>
      </c>
    </row>
    <row r="8" spans="1:16" ht="25.5" customHeight="1" x14ac:dyDescent="0.2">
      <c r="A8" s="14"/>
      <c r="B8" s="14"/>
      <c r="C8" s="74" t="s">
        <v>485</v>
      </c>
      <c r="D8" s="79" t="s">
        <v>213</v>
      </c>
      <c r="E8" s="13">
        <v>44441</v>
      </c>
      <c r="F8" s="77" t="s">
        <v>269</v>
      </c>
      <c r="G8" s="13">
        <v>44441</v>
      </c>
      <c r="H8" s="10" t="s">
        <v>1172</v>
      </c>
      <c r="I8" s="16">
        <v>94</v>
      </c>
      <c r="J8" s="16">
        <v>65</v>
      </c>
      <c r="K8" s="16">
        <v>27</v>
      </c>
      <c r="L8" s="16">
        <v>13</v>
      </c>
      <c r="M8" s="82">
        <v>41.2425</v>
      </c>
      <c r="N8" s="73">
        <v>41</v>
      </c>
      <c r="O8" s="65">
        <v>3000</v>
      </c>
      <c r="P8" s="66">
        <f>Table224578910112345678[[#This Row],[PEMBULATAN]]*O8</f>
        <v>123000</v>
      </c>
    </row>
    <row r="9" spans="1:16" ht="25.5" customHeight="1" x14ac:dyDescent="0.2">
      <c r="A9" s="14"/>
      <c r="B9" s="14"/>
      <c r="C9" s="74" t="s">
        <v>486</v>
      </c>
      <c r="D9" s="79" t="s">
        <v>213</v>
      </c>
      <c r="E9" s="13">
        <v>44441</v>
      </c>
      <c r="F9" s="77" t="s">
        <v>269</v>
      </c>
      <c r="G9" s="13">
        <v>44441</v>
      </c>
      <c r="H9" s="10" t="s">
        <v>1172</v>
      </c>
      <c r="I9" s="16">
        <v>93</v>
      </c>
      <c r="J9" s="16">
        <v>45</v>
      </c>
      <c r="K9" s="16">
        <v>35</v>
      </c>
      <c r="L9" s="16">
        <v>23</v>
      </c>
      <c r="M9" s="82">
        <v>36.618749999999999</v>
      </c>
      <c r="N9" s="73">
        <v>37</v>
      </c>
      <c r="O9" s="65">
        <v>3000</v>
      </c>
      <c r="P9" s="66">
        <f>Table224578910112345678[[#This Row],[PEMBULATAN]]*O9</f>
        <v>111000</v>
      </c>
    </row>
    <row r="10" spans="1:16" ht="25.5" customHeight="1" x14ac:dyDescent="0.2">
      <c r="A10" s="14"/>
      <c r="B10" s="14"/>
      <c r="C10" s="74" t="s">
        <v>487</v>
      </c>
      <c r="D10" s="79" t="s">
        <v>213</v>
      </c>
      <c r="E10" s="13">
        <v>44441</v>
      </c>
      <c r="F10" s="77" t="s">
        <v>269</v>
      </c>
      <c r="G10" s="13">
        <v>44441</v>
      </c>
      <c r="H10" s="10" t="s">
        <v>1172</v>
      </c>
      <c r="I10" s="16">
        <v>70</v>
      </c>
      <c r="J10" s="16">
        <v>50</v>
      </c>
      <c r="K10" s="16">
        <v>25</v>
      </c>
      <c r="L10" s="16">
        <v>9</v>
      </c>
      <c r="M10" s="82">
        <v>21.875</v>
      </c>
      <c r="N10" s="73">
        <v>22</v>
      </c>
      <c r="O10" s="65">
        <v>3000</v>
      </c>
      <c r="P10" s="66">
        <f>Table224578910112345678[[#This Row],[PEMBULATAN]]*O10</f>
        <v>66000</v>
      </c>
    </row>
    <row r="11" spans="1:16" ht="25.5" customHeight="1" x14ac:dyDescent="0.2">
      <c r="A11" s="14"/>
      <c r="B11" s="14"/>
      <c r="C11" s="74" t="s">
        <v>488</v>
      </c>
      <c r="D11" s="79" t="s">
        <v>213</v>
      </c>
      <c r="E11" s="13">
        <v>44441</v>
      </c>
      <c r="F11" s="77" t="s">
        <v>269</v>
      </c>
      <c r="G11" s="13">
        <v>44441</v>
      </c>
      <c r="H11" s="10" t="s">
        <v>1172</v>
      </c>
      <c r="I11" s="16">
        <v>60</v>
      </c>
      <c r="J11" s="16">
        <v>45</v>
      </c>
      <c r="K11" s="16">
        <v>25</v>
      </c>
      <c r="L11" s="16">
        <v>6</v>
      </c>
      <c r="M11" s="82">
        <v>16.875</v>
      </c>
      <c r="N11" s="73">
        <v>17</v>
      </c>
      <c r="O11" s="65">
        <v>3000</v>
      </c>
      <c r="P11" s="66">
        <f>Table224578910112345678[[#This Row],[PEMBULATAN]]*O11</f>
        <v>51000</v>
      </c>
    </row>
    <row r="12" spans="1:16" ht="25.5" customHeight="1" x14ac:dyDescent="0.2">
      <c r="A12" s="14"/>
      <c r="B12" s="14"/>
      <c r="C12" s="74" t="s">
        <v>489</v>
      </c>
      <c r="D12" s="79" t="s">
        <v>213</v>
      </c>
      <c r="E12" s="13">
        <v>44441</v>
      </c>
      <c r="F12" s="77" t="s">
        <v>269</v>
      </c>
      <c r="G12" s="13">
        <v>44441</v>
      </c>
      <c r="H12" s="10" t="s">
        <v>1172</v>
      </c>
      <c r="I12" s="16">
        <v>75</v>
      </c>
      <c r="J12" s="16">
        <v>60</v>
      </c>
      <c r="K12" s="16">
        <v>20</v>
      </c>
      <c r="L12" s="16">
        <v>13</v>
      </c>
      <c r="M12" s="82">
        <v>22.5</v>
      </c>
      <c r="N12" s="73">
        <v>23</v>
      </c>
      <c r="O12" s="65">
        <v>3000</v>
      </c>
      <c r="P12" s="66">
        <f>Table224578910112345678[[#This Row],[PEMBULATAN]]*O12</f>
        <v>69000</v>
      </c>
    </row>
    <row r="13" spans="1:16" ht="25.5" customHeight="1" x14ac:dyDescent="0.2">
      <c r="A13" s="14"/>
      <c r="B13" s="14"/>
      <c r="C13" s="74" t="s">
        <v>490</v>
      </c>
      <c r="D13" s="79" t="s">
        <v>213</v>
      </c>
      <c r="E13" s="13">
        <v>44441</v>
      </c>
      <c r="F13" s="77" t="s">
        <v>269</v>
      </c>
      <c r="G13" s="13">
        <v>44441</v>
      </c>
      <c r="H13" s="10" t="s">
        <v>1172</v>
      </c>
      <c r="I13" s="16">
        <v>90</v>
      </c>
      <c r="J13" s="16">
        <v>40</v>
      </c>
      <c r="K13" s="16">
        <v>15</v>
      </c>
      <c r="L13" s="16">
        <v>4</v>
      </c>
      <c r="M13" s="82">
        <v>13.5</v>
      </c>
      <c r="N13" s="73">
        <v>14</v>
      </c>
      <c r="O13" s="65">
        <v>3000</v>
      </c>
      <c r="P13" s="66">
        <f>Table224578910112345678[[#This Row],[PEMBULATAN]]*O13</f>
        <v>42000</v>
      </c>
    </row>
    <row r="14" spans="1:16" ht="25.5" customHeight="1" x14ac:dyDescent="0.2">
      <c r="A14" s="14"/>
      <c r="B14" s="14"/>
      <c r="C14" s="74" t="s">
        <v>491</v>
      </c>
      <c r="D14" s="79" t="s">
        <v>213</v>
      </c>
      <c r="E14" s="13">
        <v>44441</v>
      </c>
      <c r="F14" s="77" t="s">
        <v>269</v>
      </c>
      <c r="G14" s="13">
        <v>44441</v>
      </c>
      <c r="H14" s="10" t="s">
        <v>1172</v>
      </c>
      <c r="I14" s="16">
        <v>72</v>
      </c>
      <c r="J14" s="16">
        <v>42</v>
      </c>
      <c r="K14" s="16">
        <v>20</v>
      </c>
      <c r="L14" s="16">
        <v>8</v>
      </c>
      <c r="M14" s="82">
        <v>15.12</v>
      </c>
      <c r="N14" s="73">
        <v>15</v>
      </c>
      <c r="O14" s="65">
        <v>3000</v>
      </c>
      <c r="P14" s="66">
        <f>Table224578910112345678[[#This Row],[PEMBULATAN]]*O14</f>
        <v>45000</v>
      </c>
    </row>
    <row r="15" spans="1:16" ht="25.5" customHeight="1" x14ac:dyDescent="0.2">
      <c r="A15" s="14"/>
      <c r="B15" s="14"/>
      <c r="C15" s="74" t="s">
        <v>492</v>
      </c>
      <c r="D15" s="79" t="s">
        <v>213</v>
      </c>
      <c r="E15" s="13">
        <v>44441</v>
      </c>
      <c r="F15" s="77" t="s">
        <v>269</v>
      </c>
      <c r="G15" s="13">
        <v>44441</v>
      </c>
      <c r="H15" s="10" t="s">
        <v>1172</v>
      </c>
      <c r="I15" s="16">
        <v>68</v>
      </c>
      <c r="J15" s="16">
        <v>49</v>
      </c>
      <c r="K15" s="16">
        <v>22</v>
      </c>
      <c r="L15" s="16">
        <v>10</v>
      </c>
      <c r="M15" s="82">
        <v>18.326000000000001</v>
      </c>
      <c r="N15" s="73">
        <v>19</v>
      </c>
      <c r="O15" s="65">
        <v>3000</v>
      </c>
      <c r="P15" s="66">
        <f>Table224578910112345678[[#This Row],[PEMBULATAN]]*O15</f>
        <v>57000</v>
      </c>
    </row>
    <row r="16" spans="1:16" ht="25.5" customHeight="1" x14ac:dyDescent="0.2">
      <c r="A16" s="14"/>
      <c r="B16" s="14"/>
      <c r="C16" s="74" t="s">
        <v>493</v>
      </c>
      <c r="D16" s="79" t="s">
        <v>213</v>
      </c>
      <c r="E16" s="13">
        <v>44441</v>
      </c>
      <c r="F16" s="77" t="s">
        <v>269</v>
      </c>
      <c r="G16" s="13">
        <v>44441</v>
      </c>
      <c r="H16" s="10" t="s">
        <v>1172</v>
      </c>
      <c r="I16" s="16">
        <v>80</v>
      </c>
      <c r="J16" s="16">
        <v>60</v>
      </c>
      <c r="K16" s="16">
        <v>20</v>
      </c>
      <c r="L16" s="16">
        <v>12</v>
      </c>
      <c r="M16" s="82">
        <v>24</v>
      </c>
      <c r="N16" s="73">
        <v>24</v>
      </c>
      <c r="O16" s="65">
        <v>3000</v>
      </c>
      <c r="P16" s="66">
        <f>Table224578910112345678[[#This Row],[PEMBULATAN]]*O16</f>
        <v>72000</v>
      </c>
    </row>
    <row r="17" spans="1:16" ht="25.5" customHeight="1" x14ac:dyDescent="0.2">
      <c r="A17" s="14"/>
      <c r="B17" s="14"/>
      <c r="C17" s="74" t="s">
        <v>494</v>
      </c>
      <c r="D17" s="79" t="s">
        <v>213</v>
      </c>
      <c r="E17" s="13">
        <v>44441</v>
      </c>
      <c r="F17" s="77" t="s">
        <v>269</v>
      </c>
      <c r="G17" s="13">
        <v>44441</v>
      </c>
      <c r="H17" s="10" t="s">
        <v>1172</v>
      </c>
      <c r="I17" s="16">
        <v>80</v>
      </c>
      <c r="J17" s="16">
        <v>42</v>
      </c>
      <c r="K17" s="16">
        <v>41</v>
      </c>
      <c r="L17" s="16">
        <v>10</v>
      </c>
      <c r="M17" s="82">
        <v>34.44</v>
      </c>
      <c r="N17" s="73">
        <v>35</v>
      </c>
      <c r="O17" s="65">
        <v>3000</v>
      </c>
      <c r="P17" s="66">
        <f>Table224578910112345678[[#This Row],[PEMBULATAN]]*O17</f>
        <v>105000</v>
      </c>
    </row>
    <row r="18" spans="1:16" ht="25.5" customHeight="1" x14ac:dyDescent="0.2">
      <c r="A18" s="14"/>
      <c r="B18" s="14"/>
      <c r="C18" s="74" t="s">
        <v>495</v>
      </c>
      <c r="D18" s="79" t="s">
        <v>213</v>
      </c>
      <c r="E18" s="13">
        <v>44441</v>
      </c>
      <c r="F18" s="77" t="s">
        <v>269</v>
      </c>
      <c r="G18" s="13">
        <v>44441</v>
      </c>
      <c r="H18" s="10" t="s">
        <v>1172</v>
      </c>
      <c r="I18" s="16">
        <v>76</v>
      </c>
      <c r="J18" s="16">
        <v>50</v>
      </c>
      <c r="K18" s="16">
        <v>23</v>
      </c>
      <c r="L18" s="16">
        <v>13</v>
      </c>
      <c r="M18" s="82">
        <v>21.85</v>
      </c>
      <c r="N18" s="73">
        <v>22</v>
      </c>
      <c r="O18" s="65">
        <v>3000</v>
      </c>
      <c r="P18" s="66">
        <f>Table224578910112345678[[#This Row],[PEMBULATAN]]*O18</f>
        <v>66000</v>
      </c>
    </row>
    <row r="19" spans="1:16" ht="25.5" customHeight="1" x14ac:dyDescent="0.2">
      <c r="A19" s="14"/>
      <c r="B19" s="14"/>
      <c r="C19" s="74" t="s">
        <v>496</v>
      </c>
      <c r="D19" s="79" t="s">
        <v>213</v>
      </c>
      <c r="E19" s="13">
        <v>44441</v>
      </c>
      <c r="F19" s="77" t="s">
        <v>269</v>
      </c>
      <c r="G19" s="13">
        <v>44441</v>
      </c>
      <c r="H19" s="10" t="s">
        <v>1172</v>
      </c>
      <c r="I19" s="16">
        <v>50</v>
      </c>
      <c r="J19" s="16">
        <v>40</v>
      </c>
      <c r="K19" s="16">
        <v>20</v>
      </c>
      <c r="L19" s="16">
        <v>7</v>
      </c>
      <c r="M19" s="82">
        <v>10</v>
      </c>
      <c r="N19" s="73">
        <v>10</v>
      </c>
      <c r="O19" s="65">
        <v>3000</v>
      </c>
      <c r="P19" s="66">
        <f>Table224578910112345678[[#This Row],[PEMBULATAN]]*O19</f>
        <v>30000</v>
      </c>
    </row>
    <row r="20" spans="1:16" ht="25.5" customHeight="1" x14ac:dyDescent="0.2">
      <c r="A20" s="14"/>
      <c r="B20" s="14"/>
      <c r="C20" s="74" t="s">
        <v>497</v>
      </c>
      <c r="D20" s="79" t="s">
        <v>213</v>
      </c>
      <c r="E20" s="13">
        <v>44441</v>
      </c>
      <c r="F20" s="77" t="s">
        <v>269</v>
      </c>
      <c r="G20" s="13">
        <v>44441</v>
      </c>
      <c r="H20" s="10" t="s">
        <v>1172</v>
      </c>
      <c r="I20" s="16">
        <v>32</v>
      </c>
      <c r="J20" s="16">
        <v>32</v>
      </c>
      <c r="K20" s="16">
        <v>15</v>
      </c>
      <c r="L20" s="16">
        <v>5</v>
      </c>
      <c r="M20" s="82">
        <v>3.84</v>
      </c>
      <c r="N20" s="73">
        <v>5</v>
      </c>
      <c r="O20" s="65">
        <v>3000</v>
      </c>
      <c r="P20" s="66">
        <f>Table224578910112345678[[#This Row],[PEMBULATAN]]*O20</f>
        <v>15000</v>
      </c>
    </row>
    <row r="21" spans="1:16" ht="25.5" customHeight="1" x14ac:dyDescent="0.2">
      <c r="A21" s="14"/>
      <c r="B21" s="14"/>
      <c r="C21" s="74" t="s">
        <v>498</v>
      </c>
      <c r="D21" s="79" t="s">
        <v>213</v>
      </c>
      <c r="E21" s="13">
        <v>44441</v>
      </c>
      <c r="F21" s="77" t="s">
        <v>269</v>
      </c>
      <c r="G21" s="13">
        <v>44441</v>
      </c>
      <c r="H21" s="10" t="s">
        <v>1172</v>
      </c>
      <c r="I21" s="16">
        <v>63</v>
      </c>
      <c r="J21" s="16">
        <v>39</v>
      </c>
      <c r="K21" s="16">
        <v>10</v>
      </c>
      <c r="L21" s="16">
        <v>4</v>
      </c>
      <c r="M21" s="82">
        <v>6.1425000000000001</v>
      </c>
      <c r="N21" s="73">
        <v>6</v>
      </c>
      <c r="O21" s="65">
        <v>3000</v>
      </c>
      <c r="P21" s="66">
        <f>Table224578910112345678[[#This Row],[PEMBULATAN]]*O21</f>
        <v>18000</v>
      </c>
    </row>
    <row r="22" spans="1:16" ht="25.5" customHeight="1" x14ac:dyDescent="0.2">
      <c r="A22" s="14"/>
      <c r="B22" s="14"/>
      <c r="C22" s="74" t="s">
        <v>499</v>
      </c>
      <c r="D22" s="79" t="s">
        <v>213</v>
      </c>
      <c r="E22" s="13">
        <v>44441</v>
      </c>
      <c r="F22" s="77" t="s">
        <v>269</v>
      </c>
      <c r="G22" s="13">
        <v>44441</v>
      </c>
      <c r="H22" s="10" t="s">
        <v>1172</v>
      </c>
      <c r="I22" s="16">
        <v>70</v>
      </c>
      <c r="J22" s="16">
        <v>51</v>
      </c>
      <c r="K22" s="16">
        <v>24</v>
      </c>
      <c r="L22" s="16">
        <v>9</v>
      </c>
      <c r="M22" s="82">
        <v>21.42</v>
      </c>
      <c r="N22" s="73">
        <v>22</v>
      </c>
      <c r="O22" s="65">
        <v>3000</v>
      </c>
      <c r="P22" s="66">
        <f>Table224578910112345678[[#This Row],[PEMBULATAN]]*O22</f>
        <v>66000</v>
      </c>
    </row>
    <row r="23" spans="1:16" ht="25.5" customHeight="1" x14ac:dyDescent="0.2">
      <c r="A23" s="14"/>
      <c r="B23" s="14"/>
      <c r="C23" s="74" t="s">
        <v>500</v>
      </c>
      <c r="D23" s="79" t="s">
        <v>213</v>
      </c>
      <c r="E23" s="13">
        <v>44441</v>
      </c>
      <c r="F23" s="77" t="s">
        <v>269</v>
      </c>
      <c r="G23" s="13">
        <v>44441</v>
      </c>
      <c r="H23" s="10" t="s">
        <v>1172</v>
      </c>
      <c r="I23" s="16">
        <v>45</v>
      </c>
      <c r="J23" s="16">
        <v>33</v>
      </c>
      <c r="K23" s="16">
        <v>25</v>
      </c>
      <c r="L23" s="16">
        <v>5</v>
      </c>
      <c r="M23" s="82">
        <v>9.28125</v>
      </c>
      <c r="N23" s="73">
        <v>9</v>
      </c>
      <c r="O23" s="65">
        <v>3000</v>
      </c>
      <c r="P23" s="66">
        <f>Table224578910112345678[[#This Row],[PEMBULATAN]]*O23</f>
        <v>27000</v>
      </c>
    </row>
    <row r="24" spans="1:16" ht="25.5" customHeight="1" x14ac:dyDescent="0.2">
      <c r="A24" s="14"/>
      <c r="B24" s="14"/>
      <c r="C24" s="74" t="s">
        <v>501</v>
      </c>
      <c r="D24" s="79" t="s">
        <v>213</v>
      </c>
      <c r="E24" s="13">
        <v>44441</v>
      </c>
      <c r="F24" s="77" t="s">
        <v>269</v>
      </c>
      <c r="G24" s="13">
        <v>44441</v>
      </c>
      <c r="H24" s="10" t="s">
        <v>1172</v>
      </c>
      <c r="I24" s="16">
        <v>80</v>
      </c>
      <c r="J24" s="16">
        <v>50</v>
      </c>
      <c r="K24" s="16">
        <v>21</v>
      </c>
      <c r="L24" s="16">
        <v>18</v>
      </c>
      <c r="M24" s="82">
        <v>21</v>
      </c>
      <c r="N24" s="73">
        <v>21</v>
      </c>
      <c r="O24" s="65">
        <v>3000</v>
      </c>
      <c r="P24" s="66">
        <f>Table224578910112345678[[#This Row],[PEMBULATAN]]*O24</f>
        <v>63000</v>
      </c>
    </row>
    <row r="25" spans="1:16" ht="25.5" customHeight="1" x14ac:dyDescent="0.2">
      <c r="A25" s="14"/>
      <c r="B25" s="14"/>
      <c r="C25" s="74" t="s">
        <v>502</v>
      </c>
      <c r="D25" s="79" t="s">
        <v>213</v>
      </c>
      <c r="E25" s="13">
        <v>44441</v>
      </c>
      <c r="F25" s="77" t="s">
        <v>269</v>
      </c>
      <c r="G25" s="13">
        <v>44441</v>
      </c>
      <c r="H25" s="10" t="s">
        <v>1172</v>
      </c>
      <c r="I25" s="16">
        <v>90</v>
      </c>
      <c r="J25" s="16">
        <v>55</v>
      </c>
      <c r="K25" s="16">
        <v>25</v>
      </c>
      <c r="L25" s="16">
        <v>26</v>
      </c>
      <c r="M25" s="82">
        <v>30.9375</v>
      </c>
      <c r="N25" s="73">
        <v>31</v>
      </c>
      <c r="O25" s="65">
        <v>3000</v>
      </c>
      <c r="P25" s="66">
        <f>Table224578910112345678[[#This Row],[PEMBULATAN]]*O25</f>
        <v>93000</v>
      </c>
    </row>
    <row r="26" spans="1:16" ht="25.5" customHeight="1" x14ac:dyDescent="0.2">
      <c r="A26" s="14"/>
      <c r="B26" s="14"/>
      <c r="C26" s="74" t="s">
        <v>503</v>
      </c>
      <c r="D26" s="79" t="s">
        <v>213</v>
      </c>
      <c r="E26" s="13">
        <v>44441</v>
      </c>
      <c r="F26" s="77" t="s">
        <v>269</v>
      </c>
      <c r="G26" s="13">
        <v>44441</v>
      </c>
      <c r="H26" s="10" t="s">
        <v>1172</v>
      </c>
      <c r="I26" s="16">
        <v>90</v>
      </c>
      <c r="J26" s="16">
        <v>60</v>
      </c>
      <c r="K26" s="16">
        <v>22</v>
      </c>
      <c r="L26" s="16">
        <v>15</v>
      </c>
      <c r="M26" s="82">
        <v>29.7</v>
      </c>
      <c r="N26" s="73">
        <v>30</v>
      </c>
      <c r="O26" s="65">
        <v>3000</v>
      </c>
      <c r="P26" s="66">
        <f>Table224578910112345678[[#This Row],[PEMBULATAN]]*O26</f>
        <v>90000</v>
      </c>
    </row>
    <row r="27" spans="1:16" ht="25.5" customHeight="1" x14ac:dyDescent="0.2">
      <c r="A27" s="14"/>
      <c r="B27" s="14"/>
      <c r="C27" s="74" t="s">
        <v>504</v>
      </c>
      <c r="D27" s="79" t="s">
        <v>213</v>
      </c>
      <c r="E27" s="13">
        <v>44441</v>
      </c>
      <c r="F27" s="77" t="s">
        <v>269</v>
      </c>
      <c r="G27" s="13">
        <v>44441</v>
      </c>
      <c r="H27" s="10" t="s">
        <v>1172</v>
      </c>
      <c r="I27" s="16">
        <v>55</v>
      </c>
      <c r="J27" s="16">
        <v>49</v>
      </c>
      <c r="K27" s="16">
        <v>25</v>
      </c>
      <c r="L27" s="16">
        <v>9</v>
      </c>
      <c r="M27" s="82">
        <v>16.84375</v>
      </c>
      <c r="N27" s="73">
        <v>17</v>
      </c>
      <c r="O27" s="65">
        <v>3000</v>
      </c>
      <c r="P27" s="66">
        <f>Table224578910112345678[[#This Row],[PEMBULATAN]]*O27</f>
        <v>51000</v>
      </c>
    </row>
    <row r="28" spans="1:16" ht="25.5" customHeight="1" x14ac:dyDescent="0.2">
      <c r="A28" s="14"/>
      <c r="B28" s="14"/>
      <c r="C28" s="74" t="s">
        <v>505</v>
      </c>
      <c r="D28" s="79" t="s">
        <v>213</v>
      </c>
      <c r="E28" s="13">
        <v>44441</v>
      </c>
      <c r="F28" s="77" t="s">
        <v>269</v>
      </c>
      <c r="G28" s="13">
        <v>44441</v>
      </c>
      <c r="H28" s="10" t="s">
        <v>1172</v>
      </c>
      <c r="I28" s="16">
        <v>90</v>
      </c>
      <c r="J28" s="16">
        <v>36</v>
      </c>
      <c r="K28" s="16">
        <v>32</v>
      </c>
      <c r="L28" s="16">
        <v>29</v>
      </c>
      <c r="M28" s="82">
        <v>25.92</v>
      </c>
      <c r="N28" s="73">
        <v>29</v>
      </c>
      <c r="O28" s="65">
        <v>3000</v>
      </c>
      <c r="P28" s="66">
        <f>Table224578910112345678[[#This Row],[PEMBULATAN]]*O28</f>
        <v>87000</v>
      </c>
    </row>
    <row r="29" spans="1:16" ht="25.5" customHeight="1" x14ac:dyDescent="0.2">
      <c r="A29" s="14"/>
      <c r="B29" s="14"/>
      <c r="C29" s="74" t="s">
        <v>506</v>
      </c>
      <c r="D29" s="79" t="s">
        <v>213</v>
      </c>
      <c r="E29" s="13">
        <v>44441</v>
      </c>
      <c r="F29" s="77" t="s">
        <v>269</v>
      </c>
      <c r="G29" s="13">
        <v>44441</v>
      </c>
      <c r="H29" s="10" t="s">
        <v>1172</v>
      </c>
      <c r="I29" s="16">
        <v>72</v>
      </c>
      <c r="J29" s="16">
        <v>50</v>
      </c>
      <c r="K29" s="16">
        <v>25</v>
      </c>
      <c r="L29" s="16">
        <v>7</v>
      </c>
      <c r="M29" s="82">
        <v>22.5</v>
      </c>
      <c r="N29" s="73">
        <v>23</v>
      </c>
      <c r="O29" s="65">
        <v>3000</v>
      </c>
      <c r="P29" s="66">
        <f>Table224578910112345678[[#This Row],[PEMBULATAN]]*O29</f>
        <v>69000</v>
      </c>
    </row>
    <row r="30" spans="1:16" ht="25.5" customHeight="1" x14ac:dyDescent="0.2">
      <c r="A30" s="14"/>
      <c r="B30" s="14"/>
      <c r="C30" s="74" t="s">
        <v>507</v>
      </c>
      <c r="D30" s="79" t="s">
        <v>213</v>
      </c>
      <c r="E30" s="13">
        <v>44441</v>
      </c>
      <c r="F30" s="77" t="s">
        <v>269</v>
      </c>
      <c r="G30" s="13">
        <v>44441</v>
      </c>
      <c r="H30" s="10" t="s">
        <v>1172</v>
      </c>
      <c r="I30" s="16">
        <v>85</v>
      </c>
      <c r="J30" s="16">
        <v>60</v>
      </c>
      <c r="K30" s="16">
        <v>25</v>
      </c>
      <c r="L30" s="16">
        <v>11</v>
      </c>
      <c r="M30" s="82">
        <v>31.875</v>
      </c>
      <c r="N30" s="73">
        <v>32</v>
      </c>
      <c r="O30" s="65">
        <v>3000</v>
      </c>
      <c r="P30" s="66">
        <f>Table224578910112345678[[#This Row],[PEMBULATAN]]*O30</f>
        <v>96000</v>
      </c>
    </row>
    <row r="31" spans="1:16" ht="22.5" customHeight="1" x14ac:dyDescent="0.2">
      <c r="A31" s="124" t="s">
        <v>29</v>
      </c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6"/>
      <c r="M31" s="80">
        <f>SUBTOTAL(109,Table224578910112345678[KG VOLUME])</f>
        <v>655.40225000000009</v>
      </c>
      <c r="N31" s="69">
        <f>SUM(N3:N30)</f>
        <v>664</v>
      </c>
      <c r="O31" s="127">
        <f>SUM(P3:P30)</f>
        <v>1992000</v>
      </c>
      <c r="P31" s="128"/>
    </row>
    <row r="32" spans="1:16" ht="18" customHeight="1" x14ac:dyDescent="0.2">
      <c r="A32" s="87"/>
      <c r="B32" s="57" t="s">
        <v>41</v>
      </c>
      <c r="C32" s="56"/>
      <c r="D32" s="58" t="s">
        <v>42</v>
      </c>
      <c r="E32" s="87"/>
      <c r="F32" s="87"/>
      <c r="G32" s="87"/>
      <c r="H32" s="87"/>
      <c r="I32" s="87"/>
      <c r="J32" s="87"/>
      <c r="K32" s="87"/>
      <c r="L32" s="87"/>
      <c r="M32" s="88"/>
      <c r="N32" s="89" t="s">
        <v>50</v>
      </c>
      <c r="O32" s="90"/>
      <c r="P32" s="90">
        <f>O31*10%</f>
        <v>199200</v>
      </c>
    </row>
    <row r="33" spans="1:16" ht="18" customHeight="1" thickBot="1" x14ac:dyDescent="0.25">
      <c r="A33" s="87"/>
      <c r="B33" s="57"/>
      <c r="C33" s="56"/>
      <c r="D33" s="58"/>
      <c r="E33" s="87"/>
      <c r="F33" s="87"/>
      <c r="G33" s="87"/>
      <c r="H33" s="87"/>
      <c r="I33" s="87"/>
      <c r="J33" s="87"/>
      <c r="K33" s="87"/>
      <c r="L33" s="87"/>
      <c r="M33" s="88"/>
      <c r="N33" s="91" t="s">
        <v>51</v>
      </c>
      <c r="O33" s="92"/>
      <c r="P33" s="92">
        <f>O31-P32</f>
        <v>1792800</v>
      </c>
    </row>
    <row r="34" spans="1:16" ht="18" customHeight="1" x14ac:dyDescent="0.2">
      <c r="A34" s="11"/>
      <c r="H34" s="64"/>
      <c r="N34" s="63" t="s">
        <v>30</v>
      </c>
      <c r="P34" s="70">
        <f>P33*1%</f>
        <v>17928</v>
      </c>
    </row>
    <row r="35" spans="1:16" ht="18" customHeight="1" thickBot="1" x14ac:dyDescent="0.25">
      <c r="A35" s="11"/>
      <c r="H35" s="64"/>
      <c r="N35" s="63" t="s">
        <v>52</v>
      </c>
      <c r="P35" s="72">
        <f>P33*2%</f>
        <v>35856</v>
      </c>
    </row>
    <row r="36" spans="1:16" ht="18" customHeight="1" x14ac:dyDescent="0.2">
      <c r="A36" s="11"/>
      <c r="H36" s="64"/>
      <c r="N36" s="67" t="s">
        <v>31</v>
      </c>
      <c r="O36" s="68"/>
      <c r="P36" s="71">
        <f>P33+P34-P35</f>
        <v>1774872</v>
      </c>
    </row>
    <row r="38" spans="1:16" x14ac:dyDescent="0.2">
      <c r="A38" s="11"/>
      <c r="H38" s="64"/>
      <c r="P38" s="72"/>
    </row>
    <row r="39" spans="1:16" x14ac:dyDescent="0.2">
      <c r="A39" s="11"/>
      <c r="H39" s="64"/>
      <c r="O39" s="59"/>
      <c r="P39" s="72"/>
    </row>
    <row r="40" spans="1:16" s="3" customFormat="1" x14ac:dyDescent="0.25">
      <c r="A40" s="11"/>
      <c r="B40" s="2"/>
      <c r="C40" s="2"/>
      <c r="E40" s="12"/>
      <c r="H40" s="64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4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4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4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4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4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64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64"/>
      <c r="N47" s="15"/>
      <c r="O47" s="15"/>
      <c r="P47" s="15"/>
    </row>
    <row r="48" spans="1:16" s="3" customFormat="1" x14ac:dyDescent="0.25">
      <c r="A48" s="11"/>
      <c r="B48" s="2"/>
      <c r="C48" s="2"/>
      <c r="E48" s="12"/>
      <c r="H48" s="64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64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64"/>
      <c r="N50" s="15"/>
      <c r="O50" s="15"/>
      <c r="P50" s="15"/>
    </row>
    <row r="51" spans="1:16" s="3" customFormat="1" x14ac:dyDescent="0.25">
      <c r="A51" s="11"/>
      <c r="B51" s="2"/>
      <c r="C51" s="2"/>
      <c r="E51" s="12"/>
      <c r="H51" s="64"/>
      <c r="N51" s="15"/>
      <c r="O51" s="15"/>
      <c r="P51" s="15"/>
    </row>
  </sheetData>
  <mergeCells count="2">
    <mergeCell ref="A31:L31"/>
    <mergeCell ref="O31:P31"/>
  </mergeCells>
  <conditionalFormatting sqref="B3">
    <cfRule type="duplicateValues" dxfId="171" priority="2"/>
  </conditionalFormatting>
  <conditionalFormatting sqref="B4">
    <cfRule type="duplicateValues" dxfId="170" priority="1"/>
  </conditionalFormatting>
  <conditionalFormatting sqref="B5:B30">
    <cfRule type="duplicateValues" dxfId="169" priority="3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D9" sqref="D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43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38</v>
      </c>
      <c r="J2" s="7" t="s">
        <v>39</v>
      </c>
      <c r="K2" s="7" t="s">
        <v>40</v>
      </c>
      <c r="L2" s="62" t="s">
        <v>44</v>
      </c>
      <c r="M2" s="62" t="s">
        <v>45</v>
      </c>
      <c r="N2" s="62" t="s">
        <v>6</v>
      </c>
      <c r="O2" s="62" t="s">
        <v>46</v>
      </c>
      <c r="P2" s="62" t="s">
        <v>47</v>
      </c>
    </row>
    <row r="3" spans="1:16" ht="26.25" customHeight="1" x14ac:dyDescent="0.2">
      <c r="A3" s="84" t="s">
        <v>2030</v>
      </c>
      <c r="B3" s="75" t="s">
        <v>1477</v>
      </c>
      <c r="C3" s="9" t="s">
        <v>1478</v>
      </c>
      <c r="D3" s="77" t="s">
        <v>1169</v>
      </c>
      <c r="E3" s="13">
        <v>44441</v>
      </c>
      <c r="F3" s="77" t="s">
        <v>907</v>
      </c>
      <c r="G3" s="13">
        <v>44445</v>
      </c>
      <c r="H3" s="10" t="s">
        <v>1437</v>
      </c>
      <c r="I3" s="1">
        <v>105</v>
      </c>
      <c r="J3" s="1">
        <v>69</v>
      </c>
      <c r="K3" s="1">
        <v>27</v>
      </c>
      <c r="L3" s="1">
        <v>21</v>
      </c>
      <c r="M3" s="81">
        <v>48.903750000000002</v>
      </c>
      <c r="N3" s="8">
        <v>49</v>
      </c>
      <c r="O3" s="65">
        <v>3000</v>
      </c>
      <c r="P3" s="66">
        <f>Table22457891011234567839[[#This Row],[PEMBULATAN]]*O3</f>
        <v>147000</v>
      </c>
    </row>
    <row r="4" spans="1:16" ht="22.5" customHeight="1" x14ac:dyDescent="0.2">
      <c r="A4" s="124" t="s">
        <v>29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6"/>
      <c r="M4" s="80">
        <f>SUBTOTAL(109,Table22457891011234567839[KG VOLUME])</f>
        <v>48.903750000000002</v>
      </c>
      <c r="N4" s="69">
        <f>SUM(N3:N3)</f>
        <v>49</v>
      </c>
      <c r="O4" s="127">
        <f>SUM(P3:P3)</f>
        <v>147000</v>
      </c>
      <c r="P4" s="128"/>
    </row>
    <row r="5" spans="1:16" ht="18" customHeight="1" x14ac:dyDescent="0.2">
      <c r="A5" s="87"/>
      <c r="B5" s="57" t="s">
        <v>41</v>
      </c>
      <c r="C5" s="56"/>
      <c r="D5" s="58" t="s">
        <v>42</v>
      </c>
      <c r="E5" s="87"/>
      <c r="F5" s="87"/>
      <c r="G5" s="87"/>
      <c r="H5" s="87"/>
      <c r="I5" s="87"/>
      <c r="J5" s="87"/>
      <c r="K5" s="87"/>
      <c r="L5" s="87"/>
      <c r="M5" s="88"/>
      <c r="N5" s="89" t="s">
        <v>50</v>
      </c>
      <c r="O5" s="90"/>
      <c r="P5" s="90">
        <f>O4*10%</f>
        <v>14700</v>
      </c>
    </row>
    <row r="6" spans="1:16" ht="18" customHeight="1" thickBot="1" x14ac:dyDescent="0.25">
      <c r="A6" s="87"/>
      <c r="B6" s="57"/>
      <c r="C6" s="56"/>
      <c r="D6" s="58"/>
      <c r="E6" s="87"/>
      <c r="F6" s="87"/>
      <c r="G6" s="87"/>
      <c r="H6" s="87"/>
      <c r="I6" s="87"/>
      <c r="J6" s="87"/>
      <c r="K6" s="87"/>
      <c r="L6" s="87"/>
      <c r="M6" s="88"/>
      <c r="N6" s="91" t="s">
        <v>51</v>
      </c>
      <c r="O6" s="92"/>
      <c r="P6" s="92">
        <f>O4-P5</f>
        <v>132300</v>
      </c>
    </row>
    <row r="7" spans="1:16" ht="18" customHeight="1" x14ac:dyDescent="0.2">
      <c r="A7" s="11"/>
      <c r="H7" s="64"/>
      <c r="N7" s="63" t="s">
        <v>30</v>
      </c>
      <c r="P7" s="70">
        <f>P6*1%</f>
        <v>1323</v>
      </c>
    </row>
    <row r="8" spans="1:16" ht="18" customHeight="1" thickBot="1" x14ac:dyDescent="0.25">
      <c r="A8" s="11"/>
      <c r="H8" s="64"/>
      <c r="N8" s="63" t="s">
        <v>52</v>
      </c>
      <c r="P8" s="72">
        <f>P6*2%</f>
        <v>2646</v>
      </c>
    </row>
    <row r="9" spans="1:16" ht="18" customHeight="1" x14ac:dyDescent="0.2">
      <c r="A9" s="11"/>
      <c r="H9" s="64"/>
      <c r="N9" s="67" t="s">
        <v>31</v>
      </c>
      <c r="O9" s="68"/>
      <c r="P9" s="71">
        <f>P6+P7-P8</f>
        <v>130977</v>
      </c>
    </row>
    <row r="11" spans="1:16" x14ac:dyDescent="0.2">
      <c r="A11" s="11"/>
      <c r="H11" s="64"/>
      <c r="P11" s="72"/>
    </row>
    <row r="12" spans="1:16" x14ac:dyDescent="0.2">
      <c r="A12" s="11"/>
      <c r="H12" s="64"/>
      <c r="O12" s="59"/>
      <c r="P12" s="72"/>
    </row>
    <row r="13" spans="1:16" s="3" customFormat="1" x14ac:dyDescent="0.25">
      <c r="A13" s="11"/>
      <c r="B13" s="2"/>
      <c r="C13" s="2"/>
      <c r="E13" s="12"/>
      <c r="H13" s="64"/>
      <c r="N13" s="15"/>
      <c r="O13" s="15"/>
      <c r="P13" s="15"/>
    </row>
    <row r="14" spans="1:16" s="3" customFormat="1" x14ac:dyDescent="0.25">
      <c r="A14" s="11"/>
      <c r="B14" s="2"/>
      <c r="C14" s="2"/>
      <c r="E14" s="12"/>
      <c r="H14" s="64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64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4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4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4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4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4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4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</sheetData>
  <mergeCells count="2">
    <mergeCell ref="A4:L4"/>
    <mergeCell ref="O4:P4"/>
  </mergeCells>
  <conditionalFormatting sqref="B3">
    <cfRule type="duplicateValues" dxfId="153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0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C3" sqref="C3:C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43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38</v>
      </c>
      <c r="J2" s="7" t="s">
        <v>39</v>
      </c>
      <c r="K2" s="7" t="s">
        <v>40</v>
      </c>
      <c r="L2" s="62" t="s">
        <v>44</v>
      </c>
      <c r="M2" s="62" t="s">
        <v>45</v>
      </c>
      <c r="N2" s="62" t="s">
        <v>6</v>
      </c>
      <c r="O2" s="62" t="s">
        <v>46</v>
      </c>
      <c r="P2" s="62" t="s">
        <v>47</v>
      </c>
    </row>
    <row r="3" spans="1:16" ht="26.25" customHeight="1" x14ac:dyDescent="0.2">
      <c r="A3" s="84" t="s">
        <v>2031</v>
      </c>
      <c r="B3" s="75" t="s">
        <v>1479</v>
      </c>
      <c r="C3" s="9" t="s">
        <v>1480</v>
      </c>
      <c r="D3" s="77" t="s">
        <v>1169</v>
      </c>
      <c r="E3" s="13">
        <v>44441</v>
      </c>
      <c r="F3" s="77" t="s">
        <v>907</v>
      </c>
      <c r="G3" s="13">
        <v>44445</v>
      </c>
      <c r="H3" s="10" t="s">
        <v>1437</v>
      </c>
      <c r="I3" s="1">
        <v>68</v>
      </c>
      <c r="J3" s="1">
        <v>79</v>
      </c>
      <c r="K3" s="1">
        <v>30</v>
      </c>
      <c r="L3" s="1">
        <v>13</v>
      </c>
      <c r="M3" s="81">
        <v>40.29</v>
      </c>
      <c r="N3" s="8">
        <v>40</v>
      </c>
      <c r="O3" s="65">
        <v>3000</v>
      </c>
      <c r="P3" s="66">
        <f>Table22457891011234567840[[#This Row],[PEMBULATAN]]*O3</f>
        <v>120000</v>
      </c>
    </row>
    <row r="4" spans="1:16" ht="26.25" customHeight="1" x14ac:dyDescent="0.2">
      <c r="A4" s="14"/>
      <c r="B4" s="76"/>
      <c r="C4" s="9" t="s">
        <v>1481</v>
      </c>
      <c r="D4" s="77" t="s">
        <v>1169</v>
      </c>
      <c r="E4" s="13">
        <v>44441</v>
      </c>
      <c r="F4" s="77" t="s">
        <v>907</v>
      </c>
      <c r="G4" s="13">
        <v>44445</v>
      </c>
      <c r="H4" s="10" t="s">
        <v>1437</v>
      </c>
      <c r="I4" s="1">
        <v>61</v>
      </c>
      <c r="J4" s="1">
        <v>41</v>
      </c>
      <c r="K4" s="1">
        <v>76</v>
      </c>
      <c r="L4" s="1">
        <v>31</v>
      </c>
      <c r="M4" s="81">
        <v>47.518999999999998</v>
      </c>
      <c r="N4" s="8">
        <v>48</v>
      </c>
      <c r="O4" s="65">
        <v>3000</v>
      </c>
      <c r="P4" s="66">
        <f>Table22457891011234567840[[#This Row],[PEMBULATAN]]*O4</f>
        <v>144000</v>
      </c>
    </row>
    <row r="5" spans="1:16" ht="26.25" customHeight="1" x14ac:dyDescent="0.2">
      <c r="A5" s="14"/>
      <c r="B5" s="14"/>
      <c r="C5" s="9" t="s">
        <v>1482</v>
      </c>
      <c r="D5" s="77" t="s">
        <v>1169</v>
      </c>
      <c r="E5" s="13">
        <v>44441</v>
      </c>
      <c r="F5" s="77" t="s">
        <v>907</v>
      </c>
      <c r="G5" s="13">
        <v>44445</v>
      </c>
      <c r="H5" s="10" t="s">
        <v>1437</v>
      </c>
      <c r="I5" s="1">
        <v>61</v>
      </c>
      <c r="J5" s="1">
        <v>41</v>
      </c>
      <c r="K5" s="1">
        <v>76</v>
      </c>
      <c r="L5" s="1">
        <v>31</v>
      </c>
      <c r="M5" s="81">
        <v>47.518999999999998</v>
      </c>
      <c r="N5" s="8">
        <v>48</v>
      </c>
      <c r="O5" s="65">
        <v>3000</v>
      </c>
      <c r="P5" s="66">
        <f>Table22457891011234567840[[#This Row],[PEMBULATAN]]*O5</f>
        <v>144000</v>
      </c>
    </row>
    <row r="6" spans="1:16" ht="26.25" customHeight="1" x14ac:dyDescent="0.2">
      <c r="A6" s="14"/>
      <c r="B6" s="14"/>
      <c r="C6" s="74" t="s">
        <v>1483</v>
      </c>
      <c r="D6" s="79" t="s">
        <v>1169</v>
      </c>
      <c r="E6" s="13">
        <v>44441</v>
      </c>
      <c r="F6" s="77" t="s">
        <v>907</v>
      </c>
      <c r="G6" s="13">
        <v>44445</v>
      </c>
      <c r="H6" s="10" t="s">
        <v>1437</v>
      </c>
      <c r="I6" s="16">
        <v>61</v>
      </c>
      <c r="J6" s="16">
        <v>41</v>
      </c>
      <c r="K6" s="16">
        <v>76</v>
      </c>
      <c r="L6" s="16">
        <v>31</v>
      </c>
      <c r="M6" s="82">
        <v>47.518999999999998</v>
      </c>
      <c r="N6" s="73">
        <v>48</v>
      </c>
      <c r="O6" s="65">
        <v>3000</v>
      </c>
      <c r="P6" s="66">
        <f>Table22457891011234567840[[#This Row],[PEMBULATAN]]*O6</f>
        <v>144000</v>
      </c>
    </row>
    <row r="7" spans="1:16" ht="26.25" customHeight="1" x14ac:dyDescent="0.2">
      <c r="A7" s="14"/>
      <c r="B7" s="14"/>
      <c r="C7" s="74" t="s">
        <v>1484</v>
      </c>
      <c r="D7" s="79" t="s">
        <v>1169</v>
      </c>
      <c r="E7" s="13">
        <v>44441</v>
      </c>
      <c r="F7" s="77" t="s">
        <v>907</v>
      </c>
      <c r="G7" s="13">
        <v>44445</v>
      </c>
      <c r="H7" s="10" t="s">
        <v>1437</v>
      </c>
      <c r="I7" s="16">
        <v>37</v>
      </c>
      <c r="J7" s="16">
        <v>25</v>
      </c>
      <c r="K7" s="16">
        <v>11</v>
      </c>
      <c r="L7" s="16">
        <v>1</v>
      </c>
      <c r="M7" s="82">
        <v>2.5437500000000002</v>
      </c>
      <c r="N7" s="73">
        <v>3</v>
      </c>
      <c r="O7" s="65">
        <v>3000</v>
      </c>
      <c r="P7" s="66">
        <f>Table22457891011234567840[[#This Row],[PEMBULATAN]]*O7</f>
        <v>9000</v>
      </c>
    </row>
    <row r="8" spans="1:16" ht="26.25" customHeight="1" x14ac:dyDescent="0.2">
      <c r="A8" s="14"/>
      <c r="B8" s="14"/>
      <c r="C8" s="74" t="s">
        <v>1485</v>
      </c>
      <c r="D8" s="79" t="s">
        <v>1169</v>
      </c>
      <c r="E8" s="13">
        <v>44441</v>
      </c>
      <c r="F8" s="77" t="s">
        <v>907</v>
      </c>
      <c r="G8" s="13">
        <v>44445</v>
      </c>
      <c r="H8" s="10" t="s">
        <v>1437</v>
      </c>
      <c r="I8" s="16">
        <v>61</v>
      </c>
      <c r="J8" s="16">
        <v>41</v>
      </c>
      <c r="K8" s="16">
        <v>76</v>
      </c>
      <c r="L8" s="16">
        <v>31</v>
      </c>
      <c r="M8" s="82">
        <v>47.518999999999998</v>
      </c>
      <c r="N8" s="73">
        <v>48</v>
      </c>
      <c r="O8" s="65">
        <v>3000</v>
      </c>
      <c r="P8" s="66">
        <f>Table22457891011234567840[[#This Row],[PEMBULATAN]]*O8</f>
        <v>144000</v>
      </c>
    </row>
    <row r="9" spans="1:16" ht="26.25" customHeight="1" x14ac:dyDescent="0.2">
      <c r="A9" s="14"/>
      <c r="B9" s="14"/>
      <c r="C9" s="74" t="s">
        <v>1486</v>
      </c>
      <c r="D9" s="79" t="s">
        <v>1169</v>
      </c>
      <c r="E9" s="13">
        <v>44441</v>
      </c>
      <c r="F9" s="77" t="s">
        <v>907</v>
      </c>
      <c r="G9" s="13">
        <v>44445</v>
      </c>
      <c r="H9" s="10" t="s">
        <v>1437</v>
      </c>
      <c r="I9" s="16">
        <v>61</v>
      </c>
      <c r="J9" s="16">
        <v>41</v>
      </c>
      <c r="K9" s="16">
        <v>76</v>
      </c>
      <c r="L9" s="16">
        <v>31</v>
      </c>
      <c r="M9" s="82">
        <v>47.518999999999998</v>
      </c>
      <c r="N9" s="73">
        <v>48</v>
      </c>
      <c r="O9" s="65">
        <v>3000</v>
      </c>
      <c r="P9" s="66">
        <f>Table22457891011234567840[[#This Row],[PEMBULATAN]]*O9</f>
        <v>144000</v>
      </c>
    </row>
    <row r="10" spans="1:16" ht="22.5" customHeight="1" x14ac:dyDescent="0.2">
      <c r="A10" s="124" t="s">
        <v>29</v>
      </c>
      <c r="B10" s="125"/>
      <c r="C10" s="125"/>
      <c r="D10" s="125"/>
      <c r="E10" s="125"/>
      <c r="F10" s="125"/>
      <c r="G10" s="125"/>
      <c r="H10" s="125"/>
      <c r="I10" s="125"/>
      <c r="J10" s="125"/>
      <c r="K10" s="125"/>
      <c r="L10" s="126"/>
      <c r="M10" s="80">
        <f>SUBTOTAL(109,Table22457891011234567840[KG VOLUME])</f>
        <v>280.42874999999998</v>
      </c>
      <c r="N10" s="69">
        <f>SUM(N3:N9)</f>
        <v>283</v>
      </c>
      <c r="O10" s="127">
        <f>SUM(P3:P9)</f>
        <v>849000</v>
      </c>
      <c r="P10" s="128"/>
    </row>
    <row r="11" spans="1:16" ht="18" customHeight="1" x14ac:dyDescent="0.2">
      <c r="A11" s="87"/>
      <c r="B11" s="57" t="s">
        <v>41</v>
      </c>
      <c r="C11" s="56"/>
      <c r="D11" s="58" t="s">
        <v>42</v>
      </c>
      <c r="E11" s="87"/>
      <c r="F11" s="87"/>
      <c r="G11" s="87"/>
      <c r="H11" s="87"/>
      <c r="I11" s="87"/>
      <c r="J11" s="87"/>
      <c r="K11" s="87"/>
      <c r="L11" s="87"/>
      <c r="M11" s="88"/>
      <c r="N11" s="89" t="s">
        <v>50</v>
      </c>
      <c r="O11" s="90"/>
      <c r="P11" s="90">
        <f>O10*10%</f>
        <v>84900</v>
      </c>
    </row>
    <row r="12" spans="1:16" ht="18" customHeight="1" thickBot="1" x14ac:dyDescent="0.25">
      <c r="A12" s="87"/>
      <c r="B12" s="57"/>
      <c r="C12" s="56"/>
      <c r="D12" s="58"/>
      <c r="E12" s="87"/>
      <c r="F12" s="87"/>
      <c r="G12" s="87"/>
      <c r="H12" s="87"/>
      <c r="I12" s="87"/>
      <c r="J12" s="87"/>
      <c r="K12" s="87"/>
      <c r="L12" s="87"/>
      <c r="M12" s="88"/>
      <c r="N12" s="91" t="s">
        <v>51</v>
      </c>
      <c r="O12" s="92"/>
      <c r="P12" s="92">
        <f>O10-P11</f>
        <v>764100</v>
      </c>
    </row>
    <row r="13" spans="1:16" ht="18" customHeight="1" x14ac:dyDescent="0.2">
      <c r="A13" s="11"/>
      <c r="H13" s="64"/>
      <c r="N13" s="63" t="s">
        <v>30</v>
      </c>
      <c r="P13" s="70">
        <f>P12*1%</f>
        <v>7641</v>
      </c>
    </row>
    <row r="14" spans="1:16" ht="18" customHeight="1" thickBot="1" x14ac:dyDescent="0.25">
      <c r="A14" s="11"/>
      <c r="H14" s="64"/>
      <c r="N14" s="63" t="s">
        <v>52</v>
      </c>
      <c r="P14" s="72">
        <f>P12*2%</f>
        <v>15282</v>
      </c>
    </row>
    <row r="15" spans="1:16" ht="18" customHeight="1" x14ac:dyDescent="0.2">
      <c r="A15" s="11"/>
      <c r="H15" s="64"/>
      <c r="N15" s="67" t="s">
        <v>31</v>
      </c>
      <c r="O15" s="68"/>
      <c r="P15" s="71">
        <f>P12+P13-P14</f>
        <v>756459</v>
      </c>
    </row>
    <row r="17" spans="1:16" x14ac:dyDescent="0.2">
      <c r="A17" s="11"/>
      <c r="H17" s="64"/>
      <c r="P17" s="72"/>
    </row>
    <row r="18" spans="1:16" x14ac:dyDescent="0.2">
      <c r="A18" s="11"/>
      <c r="H18" s="64"/>
      <c r="O18" s="59"/>
      <c r="P18" s="72"/>
    </row>
    <row r="19" spans="1:16" s="3" customFormat="1" x14ac:dyDescent="0.25">
      <c r="A19" s="11"/>
      <c r="B19" s="2"/>
      <c r="C19" s="2"/>
      <c r="E19" s="12"/>
      <c r="H19" s="64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4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4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4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4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4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4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4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4"/>
      <c r="N30" s="15"/>
      <c r="O30" s="15"/>
      <c r="P30" s="15"/>
    </row>
  </sheetData>
  <mergeCells count="2">
    <mergeCell ref="A10:L10"/>
    <mergeCell ref="O10:P10"/>
  </mergeCells>
  <conditionalFormatting sqref="B3">
    <cfRule type="duplicateValues" dxfId="137" priority="2"/>
  </conditionalFormatting>
  <conditionalFormatting sqref="B4">
    <cfRule type="duplicateValues" dxfId="136" priority="1"/>
  </conditionalFormatting>
  <conditionalFormatting sqref="B5:B9">
    <cfRule type="duplicateValues" dxfId="135" priority="4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15"/>
  <sheetViews>
    <sheetView zoomScale="110" zoomScaleNormal="110" workbookViewId="0">
      <pane xSplit="3" ySplit="2" topLeftCell="D192" activePane="bottomRight" state="frozen"/>
      <selection pane="topRight" activeCell="B1" sqref="B1"/>
      <selection pane="bottomLeft" activeCell="A3" sqref="A3"/>
      <selection pane="bottomRight" activeCell="C199" sqref="C199"/>
    </sheetView>
  </sheetViews>
  <sheetFormatPr defaultRowHeight="15" x14ac:dyDescent="0.2"/>
  <cols>
    <col min="1" max="1" width="8" style="4" customWidth="1"/>
    <col min="2" max="2" width="19.5703125" style="2" customWidth="1"/>
    <col min="3" max="3" width="16" style="2" customWidth="1"/>
    <col min="4" max="4" width="12.42578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43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38</v>
      </c>
      <c r="J2" s="7" t="s">
        <v>39</v>
      </c>
      <c r="K2" s="7" t="s">
        <v>40</v>
      </c>
      <c r="L2" s="62" t="s">
        <v>44</v>
      </c>
      <c r="M2" s="62" t="s">
        <v>45</v>
      </c>
      <c r="N2" s="62" t="s">
        <v>6</v>
      </c>
      <c r="O2" s="62" t="s">
        <v>46</v>
      </c>
      <c r="P2" s="62" t="s">
        <v>47</v>
      </c>
    </row>
    <row r="3" spans="1:16" ht="26.25" customHeight="1" x14ac:dyDescent="0.2">
      <c r="A3" s="84" t="s">
        <v>2032</v>
      </c>
      <c r="B3" s="75" t="s">
        <v>508</v>
      </c>
      <c r="C3" s="9" t="s">
        <v>509</v>
      </c>
      <c r="D3" s="77" t="s">
        <v>213</v>
      </c>
      <c r="E3" s="13">
        <v>44442</v>
      </c>
      <c r="F3" s="77" t="s">
        <v>214</v>
      </c>
      <c r="G3" s="13">
        <v>44448</v>
      </c>
      <c r="H3" s="10" t="s">
        <v>1487</v>
      </c>
      <c r="I3" s="1">
        <v>60</v>
      </c>
      <c r="J3" s="1">
        <v>70</v>
      </c>
      <c r="K3" s="1">
        <v>20</v>
      </c>
      <c r="L3" s="1">
        <v>15</v>
      </c>
      <c r="M3" s="81">
        <v>21</v>
      </c>
      <c r="N3" s="8">
        <v>21</v>
      </c>
      <c r="O3" s="65">
        <v>3000</v>
      </c>
      <c r="P3" s="66">
        <f>Table2245789101123456789[[#This Row],[PEMBULATAN]]*O3</f>
        <v>63000</v>
      </c>
    </row>
    <row r="4" spans="1:16" ht="26.25" customHeight="1" x14ac:dyDescent="0.2">
      <c r="A4" s="14"/>
      <c r="B4" s="76"/>
      <c r="C4" s="74" t="s">
        <v>510</v>
      </c>
      <c r="D4" s="79" t="s">
        <v>213</v>
      </c>
      <c r="E4" s="13">
        <v>44442</v>
      </c>
      <c r="F4" s="77" t="s">
        <v>214</v>
      </c>
      <c r="G4" s="13">
        <v>44448</v>
      </c>
      <c r="H4" s="78" t="s">
        <v>1487</v>
      </c>
      <c r="I4" s="16">
        <v>77</v>
      </c>
      <c r="J4" s="16">
        <v>47</v>
      </c>
      <c r="K4" s="16">
        <v>24</v>
      </c>
      <c r="L4" s="16">
        <v>11</v>
      </c>
      <c r="M4" s="82">
        <v>21.713999999999999</v>
      </c>
      <c r="N4" s="73">
        <v>22</v>
      </c>
      <c r="O4" s="65">
        <v>3000</v>
      </c>
      <c r="P4" s="66">
        <f>Table2245789101123456789[[#This Row],[PEMBULATAN]]*O4</f>
        <v>66000</v>
      </c>
    </row>
    <row r="5" spans="1:16" ht="26.25" customHeight="1" x14ac:dyDescent="0.2">
      <c r="A5" s="14"/>
      <c r="B5" s="76"/>
      <c r="C5" s="74" t="s">
        <v>511</v>
      </c>
      <c r="D5" s="79" t="s">
        <v>213</v>
      </c>
      <c r="E5" s="13">
        <v>44442</v>
      </c>
      <c r="F5" s="77" t="s">
        <v>214</v>
      </c>
      <c r="G5" s="13">
        <v>44448</v>
      </c>
      <c r="H5" s="78" t="s">
        <v>1487</v>
      </c>
      <c r="I5" s="16">
        <v>68</v>
      </c>
      <c r="J5" s="16">
        <v>54</v>
      </c>
      <c r="K5" s="16">
        <v>20</v>
      </c>
      <c r="L5" s="16">
        <v>12</v>
      </c>
      <c r="M5" s="82">
        <v>18.36</v>
      </c>
      <c r="N5" s="73">
        <v>19</v>
      </c>
      <c r="O5" s="65">
        <v>3000</v>
      </c>
      <c r="P5" s="66">
        <f>Table2245789101123456789[[#This Row],[PEMBULATAN]]*O5</f>
        <v>57000</v>
      </c>
    </row>
    <row r="6" spans="1:16" ht="26.25" customHeight="1" x14ac:dyDescent="0.2">
      <c r="A6" s="14"/>
      <c r="B6" s="76"/>
      <c r="C6" s="74" t="s">
        <v>512</v>
      </c>
      <c r="D6" s="79" t="s">
        <v>213</v>
      </c>
      <c r="E6" s="13">
        <v>44442</v>
      </c>
      <c r="F6" s="77" t="s">
        <v>214</v>
      </c>
      <c r="G6" s="13">
        <v>44448</v>
      </c>
      <c r="H6" s="78" t="s">
        <v>1487</v>
      </c>
      <c r="I6" s="16">
        <v>58</v>
      </c>
      <c r="J6" s="16">
        <v>36</v>
      </c>
      <c r="K6" s="16">
        <v>16</v>
      </c>
      <c r="L6" s="16">
        <v>9</v>
      </c>
      <c r="M6" s="82">
        <v>8.3520000000000003</v>
      </c>
      <c r="N6" s="73">
        <v>9</v>
      </c>
      <c r="O6" s="65">
        <v>3000</v>
      </c>
      <c r="P6" s="66">
        <f>Table2245789101123456789[[#This Row],[PEMBULATAN]]*O6</f>
        <v>27000</v>
      </c>
    </row>
    <row r="7" spans="1:16" ht="26.25" customHeight="1" x14ac:dyDescent="0.2">
      <c r="A7" s="14"/>
      <c r="B7" s="76"/>
      <c r="C7" s="74" t="s">
        <v>513</v>
      </c>
      <c r="D7" s="79" t="s">
        <v>213</v>
      </c>
      <c r="E7" s="13">
        <v>44442</v>
      </c>
      <c r="F7" s="77" t="s">
        <v>214</v>
      </c>
      <c r="G7" s="13">
        <v>44448</v>
      </c>
      <c r="H7" s="78" t="s">
        <v>1487</v>
      </c>
      <c r="I7" s="16">
        <v>56</v>
      </c>
      <c r="J7" s="16">
        <v>28</v>
      </c>
      <c r="K7" s="16">
        <v>44</v>
      </c>
      <c r="L7" s="16">
        <v>15</v>
      </c>
      <c r="M7" s="82">
        <v>17.248000000000001</v>
      </c>
      <c r="N7" s="73">
        <v>17</v>
      </c>
      <c r="O7" s="65">
        <v>3000</v>
      </c>
      <c r="P7" s="66">
        <f>Table2245789101123456789[[#This Row],[PEMBULATAN]]*O7</f>
        <v>51000</v>
      </c>
    </row>
    <row r="8" spans="1:16" ht="26.25" customHeight="1" x14ac:dyDescent="0.2">
      <c r="A8" s="14"/>
      <c r="B8" s="76"/>
      <c r="C8" s="74" t="s">
        <v>514</v>
      </c>
      <c r="D8" s="79" t="s">
        <v>213</v>
      </c>
      <c r="E8" s="13">
        <v>44442</v>
      </c>
      <c r="F8" s="77" t="s">
        <v>214</v>
      </c>
      <c r="G8" s="13">
        <v>44448</v>
      </c>
      <c r="H8" s="78" t="s">
        <v>1487</v>
      </c>
      <c r="I8" s="16">
        <v>68</v>
      </c>
      <c r="J8" s="16">
        <v>44</v>
      </c>
      <c r="K8" s="16">
        <v>31</v>
      </c>
      <c r="L8" s="16">
        <v>22</v>
      </c>
      <c r="M8" s="82">
        <v>23.187999999999999</v>
      </c>
      <c r="N8" s="73">
        <v>23</v>
      </c>
      <c r="O8" s="65">
        <v>3000</v>
      </c>
      <c r="P8" s="66">
        <f>Table2245789101123456789[[#This Row],[PEMBULATAN]]*O8</f>
        <v>69000</v>
      </c>
    </row>
    <row r="9" spans="1:16" ht="26.25" customHeight="1" x14ac:dyDescent="0.2">
      <c r="A9" s="14"/>
      <c r="B9" s="105"/>
      <c r="C9" s="74" t="s">
        <v>515</v>
      </c>
      <c r="D9" s="79" t="s">
        <v>213</v>
      </c>
      <c r="E9" s="13">
        <v>44442</v>
      </c>
      <c r="F9" s="77" t="s">
        <v>214</v>
      </c>
      <c r="G9" s="13">
        <v>44448</v>
      </c>
      <c r="H9" s="78" t="s">
        <v>1487</v>
      </c>
      <c r="I9" s="16">
        <v>32</v>
      </c>
      <c r="J9" s="16">
        <v>27</v>
      </c>
      <c r="K9" s="16">
        <v>49</v>
      </c>
      <c r="L9" s="16">
        <v>4</v>
      </c>
      <c r="M9" s="82">
        <v>10.584</v>
      </c>
      <c r="N9" s="73">
        <v>11</v>
      </c>
      <c r="O9" s="65">
        <v>3000</v>
      </c>
      <c r="P9" s="66">
        <f>Table2245789101123456789[[#This Row],[PEMBULATAN]]*O9</f>
        <v>33000</v>
      </c>
    </row>
    <row r="10" spans="1:16" ht="26.25" customHeight="1" x14ac:dyDescent="0.2">
      <c r="A10" s="14"/>
      <c r="B10" s="107" t="s">
        <v>2010</v>
      </c>
      <c r="C10" s="74" t="s">
        <v>2011</v>
      </c>
      <c r="D10" s="79" t="s">
        <v>213</v>
      </c>
      <c r="E10" s="13">
        <v>44442</v>
      </c>
      <c r="F10" s="77" t="s">
        <v>214</v>
      </c>
      <c r="G10" s="13">
        <v>44448</v>
      </c>
      <c r="H10" s="78" t="s">
        <v>1487</v>
      </c>
      <c r="I10" s="16">
        <v>76</v>
      </c>
      <c r="J10" s="16">
        <v>40</v>
      </c>
      <c r="K10" s="16">
        <v>60</v>
      </c>
      <c r="L10" s="16">
        <v>12</v>
      </c>
      <c r="M10" s="82">
        <v>45.6</v>
      </c>
      <c r="N10" s="73">
        <v>46</v>
      </c>
      <c r="O10" s="65">
        <v>3000</v>
      </c>
      <c r="P10" s="66">
        <f>Table2245789101123456789[[#This Row],[PEMBULATAN]]*O10</f>
        <v>138000</v>
      </c>
    </row>
    <row r="11" spans="1:16" ht="26.25" customHeight="1" x14ac:dyDescent="0.2">
      <c r="A11" s="14"/>
      <c r="B11" s="76" t="s">
        <v>516</v>
      </c>
      <c r="C11" s="74" t="s">
        <v>517</v>
      </c>
      <c r="D11" s="79" t="s">
        <v>213</v>
      </c>
      <c r="E11" s="13">
        <v>44442</v>
      </c>
      <c r="F11" s="77" t="s">
        <v>214</v>
      </c>
      <c r="G11" s="13">
        <v>44448</v>
      </c>
      <c r="H11" s="78" t="s">
        <v>1487</v>
      </c>
      <c r="I11" s="16">
        <v>90</v>
      </c>
      <c r="J11" s="16">
        <v>60</v>
      </c>
      <c r="K11" s="16">
        <v>28</v>
      </c>
      <c r="L11" s="16">
        <v>32</v>
      </c>
      <c r="M11" s="82">
        <v>37.799999999999997</v>
      </c>
      <c r="N11" s="73">
        <v>38</v>
      </c>
      <c r="O11" s="65">
        <v>3000</v>
      </c>
      <c r="P11" s="66">
        <f>Table2245789101123456789[[#This Row],[PEMBULATAN]]*O11</f>
        <v>114000</v>
      </c>
    </row>
    <row r="12" spans="1:16" ht="26.25" customHeight="1" x14ac:dyDescent="0.2">
      <c r="A12" s="14"/>
      <c r="B12" s="76"/>
      <c r="C12" s="74" t="s">
        <v>518</v>
      </c>
      <c r="D12" s="79" t="s">
        <v>213</v>
      </c>
      <c r="E12" s="13">
        <v>44442</v>
      </c>
      <c r="F12" s="77" t="s">
        <v>214</v>
      </c>
      <c r="G12" s="13">
        <v>44448</v>
      </c>
      <c r="H12" s="78" t="s">
        <v>1487</v>
      </c>
      <c r="I12" s="16">
        <v>93</v>
      </c>
      <c r="J12" s="16">
        <v>53</v>
      </c>
      <c r="K12" s="16">
        <v>30</v>
      </c>
      <c r="L12" s="16">
        <v>16</v>
      </c>
      <c r="M12" s="82">
        <v>36.967500000000001</v>
      </c>
      <c r="N12" s="73">
        <v>37</v>
      </c>
      <c r="O12" s="65">
        <v>3000</v>
      </c>
      <c r="P12" s="66">
        <f>Table2245789101123456789[[#This Row],[PEMBULATAN]]*O12</f>
        <v>111000</v>
      </c>
    </row>
    <row r="13" spans="1:16" ht="26.25" customHeight="1" x14ac:dyDescent="0.2">
      <c r="A13" s="14"/>
      <c r="B13" s="76"/>
      <c r="C13" s="74" t="s">
        <v>519</v>
      </c>
      <c r="D13" s="79" t="s">
        <v>213</v>
      </c>
      <c r="E13" s="13">
        <v>44442</v>
      </c>
      <c r="F13" s="77" t="s">
        <v>214</v>
      </c>
      <c r="G13" s="13">
        <v>44448</v>
      </c>
      <c r="H13" s="78" t="s">
        <v>1487</v>
      </c>
      <c r="I13" s="16">
        <v>95</v>
      </c>
      <c r="J13" s="16">
        <v>55</v>
      </c>
      <c r="K13" s="16">
        <v>25</v>
      </c>
      <c r="L13" s="16">
        <v>17</v>
      </c>
      <c r="M13" s="82">
        <v>32.65625</v>
      </c>
      <c r="N13" s="73">
        <v>33</v>
      </c>
      <c r="O13" s="65">
        <v>3000</v>
      </c>
      <c r="P13" s="66">
        <f>Table2245789101123456789[[#This Row],[PEMBULATAN]]*O13</f>
        <v>99000</v>
      </c>
    </row>
    <row r="14" spans="1:16" ht="26.25" customHeight="1" x14ac:dyDescent="0.2">
      <c r="A14" s="14"/>
      <c r="B14" s="76"/>
      <c r="C14" s="74" t="s">
        <v>520</v>
      </c>
      <c r="D14" s="79" t="s">
        <v>213</v>
      </c>
      <c r="E14" s="13">
        <v>44442</v>
      </c>
      <c r="F14" s="77" t="s">
        <v>214</v>
      </c>
      <c r="G14" s="13">
        <v>44448</v>
      </c>
      <c r="H14" s="78" t="s">
        <v>1487</v>
      </c>
      <c r="I14" s="16">
        <v>88</v>
      </c>
      <c r="J14" s="16">
        <v>66</v>
      </c>
      <c r="K14" s="16">
        <v>24</v>
      </c>
      <c r="L14" s="16">
        <v>10</v>
      </c>
      <c r="M14" s="82">
        <v>34.847999999999999</v>
      </c>
      <c r="N14" s="73">
        <v>35</v>
      </c>
      <c r="O14" s="65">
        <v>3000</v>
      </c>
      <c r="P14" s="66">
        <f>Table2245789101123456789[[#This Row],[PEMBULATAN]]*O14</f>
        <v>105000</v>
      </c>
    </row>
    <row r="15" spans="1:16" ht="26.25" customHeight="1" x14ac:dyDescent="0.2">
      <c r="A15" s="14"/>
      <c r="B15" s="76"/>
      <c r="C15" s="74" t="s">
        <v>521</v>
      </c>
      <c r="D15" s="79" t="s">
        <v>213</v>
      </c>
      <c r="E15" s="13">
        <v>44442</v>
      </c>
      <c r="F15" s="77" t="s">
        <v>214</v>
      </c>
      <c r="G15" s="13">
        <v>44448</v>
      </c>
      <c r="H15" s="78" t="s">
        <v>1487</v>
      </c>
      <c r="I15" s="16">
        <v>94</v>
      </c>
      <c r="J15" s="16">
        <v>65</v>
      </c>
      <c r="K15" s="16">
        <v>35</v>
      </c>
      <c r="L15" s="16">
        <v>14</v>
      </c>
      <c r="M15" s="82">
        <v>53.462499999999999</v>
      </c>
      <c r="N15" s="73">
        <v>54</v>
      </c>
      <c r="O15" s="65">
        <v>3000</v>
      </c>
      <c r="P15" s="66">
        <f>Table2245789101123456789[[#This Row],[PEMBULATAN]]*O15</f>
        <v>162000</v>
      </c>
    </row>
    <row r="16" spans="1:16" ht="26.25" customHeight="1" x14ac:dyDescent="0.2">
      <c r="A16" s="14"/>
      <c r="B16" s="76"/>
      <c r="C16" s="74" t="s">
        <v>522</v>
      </c>
      <c r="D16" s="79" t="s">
        <v>213</v>
      </c>
      <c r="E16" s="13">
        <v>44442</v>
      </c>
      <c r="F16" s="77" t="s">
        <v>214</v>
      </c>
      <c r="G16" s="13">
        <v>44448</v>
      </c>
      <c r="H16" s="78" t="s">
        <v>1487</v>
      </c>
      <c r="I16" s="16">
        <v>97</v>
      </c>
      <c r="J16" s="16">
        <v>50</v>
      </c>
      <c r="K16" s="16">
        <v>30</v>
      </c>
      <c r="L16" s="16">
        <v>13</v>
      </c>
      <c r="M16" s="82">
        <v>36.375</v>
      </c>
      <c r="N16" s="73">
        <v>37</v>
      </c>
      <c r="O16" s="65">
        <v>3000</v>
      </c>
      <c r="P16" s="66">
        <f>Table2245789101123456789[[#This Row],[PEMBULATAN]]*O16</f>
        <v>111000</v>
      </c>
    </row>
    <row r="17" spans="1:16" ht="26.25" customHeight="1" x14ac:dyDescent="0.2">
      <c r="A17" s="14"/>
      <c r="B17" s="76"/>
      <c r="C17" s="74" t="s">
        <v>523</v>
      </c>
      <c r="D17" s="79" t="s">
        <v>213</v>
      </c>
      <c r="E17" s="13">
        <v>44442</v>
      </c>
      <c r="F17" s="77" t="s">
        <v>214</v>
      </c>
      <c r="G17" s="13">
        <v>44448</v>
      </c>
      <c r="H17" s="78" t="s">
        <v>1487</v>
      </c>
      <c r="I17" s="16">
        <v>70</v>
      </c>
      <c r="J17" s="16">
        <v>48</v>
      </c>
      <c r="K17" s="16">
        <v>19</v>
      </c>
      <c r="L17" s="16">
        <v>9</v>
      </c>
      <c r="M17" s="82">
        <v>15.96</v>
      </c>
      <c r="N17" s="73">
        <v>16</v>
      </c>
      <c r="O17" s="65">
        <v>3000</v>
      </c>
      <c r="P17" s="66">
        <f>Table2245789101123456789[[#This Row],[PEMBULATAN]]*O17</f>
        <v>48000</v>
      </c>
    </row>
    <row r="18" spans="1:16" ht="26.25" customHeight="1" x14ac:dyDescent="0.2">
      <c r="A18" s="14"/>
      <c r="B18" s="76"/>
      <c r="C18" s="74" t="s">
        <v>524</v>
      </c>
      <c r="D18" s="79" t="s">
        <v>213</v>
      </c>
      <c r="E18" s="13">
        <v>44442</v>
      </c>
      <c r="F18" s="77" t="s">
        <v>214</v>
      </c>
      <c r="G18" s="13">
        <v>44448</v>
      </c>
      <c r="H18" s="78" t="s">
        <v>1487</v>
      </c>
      <c r="I18" s="16">
        <v>80</v>
      </c>
      <c r="J18" s="16">
        <v>58</v>
      </c>
      <c r="K18" s="16">
        <v>17</v>
      </c>
      <c r="L18" s="16">
        <v>7</v>
      </c>
      <c r="M18" s="82">
        <v>19.72</v>
      </c>
      <c r="N18" s="73">
        <v>20</v>
      </c>
      <c r="O18" s="65">
        <v>3000</v>
      </c>
      <c r="P18" s="66">
        <f>Table2245789101123456789[[#This Row],[PEMBULATAN]]*O18</f>
        <v>60000</v>
      </c>
    </row>
    <row r="19" spans="1:16" ht="26.25" customHeight="1" x14ac:dyDescent="0.2">
      <c r="A19" s="14"/>
      <c r="B19" s="76"/>
      <c r="C19" s="74" t="s">
        <v>525</v>
      </c>
      <c r="D19" s="79" t="s">
        <v>213</v>
      </c>
      <c r="E19" s="13">
        <v>44442</v>
      </c>
      <c r="F19" s="77" t="s">
        <v>214</v>
      </c>
      <c r="G19" s="13">
        <v>44448</v>
      </c>
      <c r="H19" s="78" t="s">
        <v>1487</v>
      </c>
      <c r="I19" s="16">
        <v>97</v>
      </c>
      <c r="J19" s="16">
        <v>60</v>
      </c>
      <c r="K19" s="16">
        <v>30</v>
      </c>
      <c r="L19" s="16">
        <v>8</v>
      </c>
      <c r="M19" s="82">
        <v>43.65</v>
      </c>
      <c r="N19" s="73">
        <v>44</v>
      </c>
      <c r="O19" s="65">
        <v>3000</v>
      </c>
      <c r="P19" s="66">
        <f>Table2245789101123456789[[#This Row],[PEMBULATAN]]*O19</f>
        <v>132000</v>
      </c>
    </row>
    <row r="20" spans="1:16" ht="26.25" customHeight="1" x14ac:dyDescent="0.2">
      <c r="A20" s="14"/>
      <c r="B20" s="76"/>
      <c r="C20" s="74" t="s">
        <v>526</v>
      </c>
      <c r="D20" s="79" t="s">
        <v>213</v>
      </c>
      <c r="E20" s="13">
        <v>44442</v>
      </c>
      <c r="F20" s="77" t="s">
        <v>214</v>
      </c>
      <c r="G20" s="13">
        <v>44448</v>
      </c>
      <c r="H20" s="78" t="s">
        <v>1487</v>
      </c>
      <c r="I20" s="16">
        <v>49</v>
      </c>
      <c r="J20" s="16">
        <v>40</v>
      </c>
      <c r="K20" s="16">
        <v>23</v>
      </c>
      <c r="L20" s="16">
        <v>4</v>
      </c>
      <c r="M20" s="82">
        <v>11.27</v>
      </c>
      <c r="N20" s="73">
        <v>11</v>
      </c>
      <c r="O20" s="65">
        <v>3000</v>
      </c>
      <c r="P20" s="66">
        <f>Table2245789101123456789[[#This Row],[PEMBULATAN]]*O20</f>
        <v>33000</v>
      </c>
    </row>
    <row r="21" spans="1:16" ht="26.25" customHeight="1" x14ac:dyDescent="0.2">
      <c r="A21" s="14"/>
      <c r="B21" s="76"/>
      <c r="C21" s="74" t="s">
        <v>527</v>
      </c>
      <c r="D21" s="79" t="s">
        <v>213</v>
      </c>
      <c r="E21" s="13">
        <v>44442</v>
      </c>
      <c r="F21" s="77" t="s">
        <v>214</v>
      </c>
      <c r="G21" s="13">
        <v>44448</v>
      </c>
      <c r="H21" s="78" t="s">
        <v>1487</v>
      </c>
      <c r="I21" s="16">
        <v>95</v>
      </c>
      <c r="J21" s="16">
        <v>49</v>
      </c>
      <c r="K21" s="16">
        <v>39</v>
      </c>
      <c r="L21" s="16">
        <v>13</v>
      </c>
      <c r="M21" s="82">
        <v>45.386249999999997</v>
      </c>
      <c r="N21" s="73">
        <v>46</v>
      </c>
      <c r="O21" s="65">
        <v>3000</v>
      </c>
      <c r="P21" s="66">
        <f>Table2245789101123456789[[#This Row],[PEMBULATAN]]*O21</f>
        <v>138000</v>
      </c>
    </row>
    <row r="22" spans="1:16" ht="26.25" customHeight="1" x14ac:dyDescent="0.2">
      <c r="A22" s="14"/>
      <c r="B22" s="76"/>
      <c r="C22" s="74" t="s">
        <v>528</v>
      </c>
      <c r="D22" s="79" t="s">
        <v>213</v>
      </c>
      <c r="E22" s="13">
        <v>44442</v>
      </c>
      <c r="F22" s="77" t="s">
        <v>214</v>
      </c>
      <c r="G22" s="13">
        <v>44448</v>
      </c>
      <c r="H22" s="78" t="s">
        <v>1487</v>
      </c>
      <c r="I22" s="16">
        <v>68</v>
      </c>
      <c r="J22" s="16">
        <v>60</v>
      </c>
      <c r="K22" s="16">
        <v>16</v>
      </c>
      <c r="L22" s="16">
        <v>11</v>
      </c>
      <c r="M22" s="82">
        <v>16.32</v>
      </c>
      <c r="N22" s="73">
        <v>17</v>
      </c>
      <c r="O22" s="65">
        <v>3000</v>
      </c>
      <c r="P22" s="66">
        <f>Table2245789101123456789[[#This Row],[PEMBULATAN]]*O22</f>
        <v>51000</v>
      </c>
    </row>
    <row r="23" spans="1:16" ht="26.25" customHeight="1" x14ac:dyDescent="0.2">
      <c r="A23" s="14"/>
      <c r="B23" s="76"/>
      <c r="C23" s="74" t="s">
        <v>529</v>
      </c>
      <c r="D23" s="79" t="s">
        <v>213</v>
      </c>
      <c r="E23" s="13">
        <v>44442</v>
      </c>
      <c r="F23" s="77" t="s">
        <v>214</v>
      </c>
      <c r="G23" s="13">
        <v>44448</v>
      </c>
      <c r="H23" s="78" t="s">
        <v>1487</v>
      </c>
      <c r="I23" s="16">
        <v>44</v>
      </c>
      <c r="J23" s="16">
        <v>39</v>
      </c>
      <c r="K23" s="16">
        <v>27</v>
      </c>
      <c r="L23" s="16">
        <v>2</v>
      </c>
      <c r="M23" s="82">
        <v>11.583</v>
      </c>
      <c r="N23" s="73">
        <v>12</v>
      </c>
      <c r="O23" s="65">
        <v>3000</v>
      </c>
      <c r="P23" s="66">
        <f>Table2245789101123456789[[#This Row],[PEMBULATAN]]*O23</f>
        <v>36000</v>
      </c>
    </row>
    <row r="24" spans="1:16" ht="26.25" customHeight="1" x14ac:dyDescent="0.2">
      <c r="A24" s="14"/>
      <c r="B24" s="76"/>
      <c r="C24" s="74" t="s">
        <v>530</v>
      </c>
      <c r="D24" s="79" t="s">
        <v>213</v>
      </c>
      <c r="E24" s="13">
        <v>44442</v>
      </c>
      <c r="F24" s="77" t="s">
        <v>214</v>
      </c>
      <c r="G24" s="13">
        <v>44448</v>
      </c>
      <c r="H24" s="78" t="s">
        <v>1487</v>
      </c>
      <c r="I24" s="16">
        <v>23</v>
      </c>
      <c r="J24" s="16">
        <v>30</v>
      </c>
      <c r="K24" s="16">
        <v>7</v>
      </c>
      <c r="L24" s="16">
        <v>1</v>
      </c>
      <c r="M24" s="82">
        <v>1.2075</v>
      </c>
      <c r="N24" s="73">
        <v>1</v>
      </c>
      <c r="O24" s="65">
        <v>3000</v>
      </c>
      <c r="P24" s="66">
        <f>Table2245789101123456789[[#This Row],[PEMBULATAN]]*O24</f>
        <v>3000</v>
      </c>
    </row>
    <row r="25" spans="1:16" ht="26.25" customHeight="1" x14ac:dyDescent="0.2">
      <c r="A25" s="14"/>
      <c r="B25" s="76"/>
      <c r="C25" s="74" t="s">
        <v>531</v>
      </c>
      <c r="D25" s="79" t="s">
        <v>213</v>
      </c>
      <c r="E25" s="13">
        <v>44442</v>
      </c>
      <c r="F25" s="77" t="s">
        <v>214</v>
      </c>
      <c r="G25" s="13">
        <v>44448</v>
      </c>
      <c r="H25" s="78" t="s">
        <v>1487</v>
      </c>
      <c r="I25" s="16">
        <v>67</v>
      </c>
      <c r="J25" s="16">
        <v>56</v>
      </c>
      <c r="K25" s="16">
        <v>25</v>
      </c>
      <c r="L25" s="16">
        <v>8</v>
      </c>
      <c r="M25" s="82">
        <v>23.45</v>
      </c>
      <c r="N25" s="73">
        <v>24</v>
      </c>
      <c r="O25" s="65">
        <v>3000</v>
      </c>
      <c r="P25" s="66">
        <f>Table2245789101123456789[[#This Row],[PEMBULATAN]]*O25</f>
        <v>72000</v>
      </c>
    </row>
    <row r="26" spans="1:16" ht="26.25" customHeight="1" x14ac:dyDescent="0.2">
      <c r="A26" s="14"/>
      <c r="B26" s="76"/>
      <c r="C26" s="74" t="s">
        <v>532</v>
      </c>
      <c r="D26" s="79" t="s">
        <v>213</v>
      </c>
      <c r="E26" s="13">
        <v>44442</v>
      </c>
      <c r="F26" s="77" t="s">
        <v>214</v>
      </c>
      <c r="G26" s="13">
        <v>44448</v>
      </c>
      <c r="H26" s="78" t="s">
        <v>1487</v>
      </c>
      <c r="I26" s="16">
        <v>90</v>
      </c>
      <c r="J26" s="16">
        <v>64</v>
      </c>
      <c r="K26" s="16">
        <v>25</v>
      </c>
      <c r="L26" s="16">
        <v>17</v>
      </c>
      <c r="M26" s="82">
        <v>36</v>
      </c>
      <c r="N26" s="73">
        <v>36</v>
      </c>
      <c r="O26" s="65">
        <v>3000</v>
      </c>
      <c r="P26" s="66">
        <f>Table2245789101123456789[[#This Row],[PEMBULATAN]]*O26</f>
        <v>108000</v>
      </c>
    </row>
    <row r="27" spans="1:16" ht="26.25" customHeight="1" x14ac:dyDescent="0.2">
      <c r="A27" s="14"/>
      <c r="B27" s="76"/>
      <c r="C27" s="74" t="s">
        <v>533</v>
      </c>
      <c r="D27" s="79" t="s">
        <v>213</v>
      </c>
      <c r="E27" s="13">
        <v>44442</v>
      </c>
      <c r="F27" s="77" t="s">
        <v>214</v>
      </c>
      <c r="G27" s="13">
        <v>44448</v>
      </c>
      <c r="H27" s="78" t="s">
        <v>1487</v>
      </c>
      <c r="I27" s="16">
        <v>53</v>
      </c>
      <c r="J27" s="16">
        <v>39</v>
      </c>
      <c r="K27" s="16">
        <v>15</v>
      </c>
      <c r="L27" s="16">
        <v>4</v>
      </c>
      <c r="M27" s="82">
        <v>7.7512499999999998</v>
      </c>
      <c r="N27" s="73">
        <v>8</v>
      </c>
      <c r="O27" s="65">
        <v>3000</v>
      </c>
      <c r="P27" s="66">
        <f>Table2245789101123456789[[#This Row],[PEMBULATAN]]*O27</f>
        <v>24000</v>
      </c>
    </row>
    <row r="28" spans="1:16" ht="26.25" customHeight="1" x14ac:dyDescent="0.2">
      <c r="A28" s="14"/>
      <c r="B28" s="76"/>
      <c r="C28" s="74" t="s">
        <v>534</v>
      </c>
      <c r="D28" s="79" t="s">
        <v>213</v>
      </c>
      <c r="E28" s="13">
        <v>44442</v>
      </c>
      <c r="F28" s="77" t="s">
        <v>214</v>
      </c>
      <c r="G28" s="13">
        <v>44448</v>
      </c>
      <c r="H28" s="78" t="s">
        <v>1487</v>
      </c>
      <c r="I28" s="16">
        <v>30</v>
      </c>
      <c r="J28" s="16">
        <v>36</v>
      </c>
      <c r="K28" s="16">
        <v>12</v>
      </c>
      <c r="L28" s="16">
        <v>3</v>
      </c>
      <c r="M28" s="82">
        <v>3.24</v>
      </c>
      <c r="N28" s="73">
        <v>3</v>
      </c>
      <c r="O28" s="65">
        <v>3000</v>
      </c>
      <c r="P28" s="66">
        <f>Table2245789101123456789[[#This Row],[PEMBULATAN]]*O28</f>
        <v>9000</v>
      </c>
    </row>
    <row r="29" spans="1:16" ht="26.25" customHeight="1" x14ac:dyDescent="0.2">
      <c r="A29" s="14"/>
      <c r="B29" s="76"/>
      <c r="C29" s="74" t="s">
        <v>535</v>
      </c>
      <c r="D29" s="79" t="s">
        <v>213</v>
      </c>
      <c r="E29" s="13">
        <v>44442</v>
      </c>
      <c r="F29" s="77" t="s">
        <v>214</v>
      </c>
      <c r="G29" s="13">
        <v>44448</v>
      </c>
      <c r="H29" s="78" t="s">
        <v>1487</v>
      </c>
      <c r="I29" s="16">
        <v>106</v>
      </c>
      <c r="J29" s="16">
        <v>40</v>
      </c>
      <c r="K29" s="16">
        <v>17</v>
      </c>
      <c r="L29" s="16">
        <v>40</v>
      </c>
      <c r="M29" s="82">
        <v>18.02</v>
      </c>
      <c r="N29" s="73">
        <v>40</v>
      </c>
      <c r="O29" s="65">
        <v>3000</v>
      </c>
      <c r="P29" s="66">
        <f>Table2245789101123456789[[#This Row],[PEMBULATAN]]*O29</f>
        <v>120000</v>
      </c>
    </row>
    <row r="30" spans="1:16" ht="26.25" customHeight="1" x14ac:dyDescent="0.2">
      <c r="A30" s="14"/>
      <c r="B30" s="76"/>
      <c r="C30" s="74" t="s">
        <v>536</v>
      </c>
      <c r="D30" s="79" t="s">
        <v>213</v>
      </c>
      <c r="E30" s="13">
        <v>44442</v>
      </c>
      <c r="F30" s="77" t="s">
        <v>214</v>
      </c>
      <c r="G30" s="13">
        <v>44448</v>
      </c>
      <c r="H30" s="78" t="s">
        <v>1487</v>
      </c>
      <c r="I30" s="16">
        <v>80</v>
      </c>
      <c r="J30" s="16">
        <v>60</v>
      </c>
      <c r="K30" s="16">
        <v>29</v>
      </c>
      <c r="L30" s="16">
        <v>20</v>
      </c>
      <c r="M30" s="82">
        <v>34.799999999999997</v>
      </c>
      <c r="N30" s="73">
        <v>35</v>
      </c>
      <c r="O30" s="65">
        <v>3000</v>
      </c>
      <c r="P30" s="66">
        <f>Table2245789101123456789[[#This Row],[PEMBULATAN]]*O30</f>
        <v>105000</v>
      </c>
    </row>
    <row r="31" spans="1:16" ht="26.25" customHeight="1" x14ac:dyDescent="0.2">
      <c r="A31" s="14"/>
      <c r="B31" s="76"/>
      <c r="C31" s="74" t="s">
        <v>537</v>
      </c>
      <c r="D31" s="79" t="s">
        <v>213</v>
      </c>
      <c r="E31" s="13">
        <v>44442</v>
      </c>
      <c r="F31" s="77" t="s">
        <v>214</v>
      </c>
      <c r="G31" s="13">
        <v>44448</v>
      </c>
      <c r="H31" s="78" t="s">
        <v>1487</v>
      </c>
      <c r="I31" s="16">
        <v>56</v>
      </c>
      <c r="J31" s="16">
        <v>40</v>
      </c>
      <c r="K31" s="16">
        <v>15</v>
      </c>
      <c r="L31" s="16">
        <v>4</v>
      </c>
      <c r="M31" s="82">
        <v>8.4</v>
      </c>
      <c r="N31" s="73">
        <v>8</v>
      </c>
      <c r="O31" s="65">
        <v>3000</v>
      </c>
      <c r="P31" s="66">
        <f>Table2245789101123456789[[#This Row],[PEMBULATAN]]*O31</f>
        <v>24000</v>
      </c>
    </row>
    <row r="32" spans="1:16" ht="26.25" customHeight="1" x14ac:dyDescent="0.2">
      <c r="A32" s="14"/>
      <c r="B32" s="76"/>
      <c r="C32" s="74" t="s">
        <v>538</v>
      </c>
      <c r="D32" s="79" t="s">
        <v>213</v>
      </c>
      <c r="E32" s="13">
        <v>44442</v>
      </c>
      <c r="F32" s="77" t="s">
        <v>214</v>
      </c>
      <c r="G32" s="13">
        <v>44448</v>
      </c>
      <c r="H32" s="78" t="s">
        <v>1487</v>
      </c>
      <c r="I32" s="16">
        <v>47</v>
      </c>
      <c r="J32" s="16">
        <v>60</v>
      </c>
      <c r="K32" s="16">
        <v>20</v>
      </c>
      <c r="L32" s="16">
        <v>5</v>
      </c>
      <c r="M32" s="82">
        <v>14.1</v>
      </c>
      <c r="N32" s="73">
        <v>14</v>
      </c>
      <c r="O32" s="65">
        <v>3000</v>
      </c>
      <c r="P32" s="66">
        <f>Table2245789101123456789[[#This Row],[PEMBULATAN]]*O32</f>
        <v>42000</v>
      </c>
    </row>
    <row r="33" spans="1:16" ht="26.25" customHeight="1" x14ac:dyDescent="0.2">
      <c r="A33" s="14"/>
      <c r="B33" s="76"/>
      <c r="C33" s="74" t="s">
        <v>539</v>
      </c>
      <c r="D33" s="79" t="s">
        <v>213</v>
      </c>
      <c r="E33" s="13">
        <v>44442</v>
      </c>
      <c r="F33" s="77" t="s">
        <v>214</v>
      </c>
      <c r="G33" s="13">
        <v>44448</v>
      </c>
      <c r="H33" s="78" t="s">
        <v>1487</v>
      </c>
      <c r="I33" s="16">
        <v>37</v>
      </c>
      <c r="J33" s="16">
        <v>23</v>
      </c>
      <c r="K33" s="16">
        <v>10</v>
      </c>
      <c r="L33" s="16">
        <v>1</v>
      </c>
      <c r="M33" s="82">
        <v>2.1274999999999999</v>
      </c>
      <c r="N33" s="73">
        <v>2</v>
      </c>
      <c r="O33" s="65">
        <v>3000</v>
      </c>
      <c r="P33" s="66">
        <f>Table2245789101123456789[[#This Row],[PEMBULATAN]]*O33</f>
        <v>6000</v>
      </c>
    </row>
    <row r="34" spans="1:16" ht="26.25" customHeight="1" x14ac:dyDescent="0.2">
      <c r="A34" s="14"/>
      <c r="B34" s="76"/>
      <c r="C34" s="74" t="s">
        <v>540</v>
      </c>
      <c r="D34" s="79" t="s">
        <v>213</v>
      </c>
      <c r="E34" s="13">
        <v>44442</v>
      </c>
      <c r="F34" s="77" t="s">
        <v>214</v>
      </c>
      <c r="G34" s="13">
        <v>44448</v>
      </c>
      <c r="H34" s="78" t="s">
        <v>1487</v>
      </c>
      <c r="I34" s="16">
        <v>77</v>
      </c>
      <c r="J34" s="16">
        <v>59</v>
      </c>
      <c r="K34" s="16">
        <v>24</v>
      </c>
      <c r="L34" s="16">
        <v>17</v>
      </c>
      <c r="M34" s="82">
        <v>27.257999999999999</v>
      </c>
      <c r="N34" s="73">
        <v>27</v>
      </c>
      <c r="O34" s="65">
        <v>3000</v>
      </c>
      <c r="P34" s="66">
        <f>Table2245789101123456789[[#This Row],[PEMBULATAN]]*O34</f>
        <v>81000</v>
      </c>
    </row>
    <row r="35" spans="1:16" ht="26.25" customHeight="1" x14ac:dyDescent="0.2">
      <c r="A35" s="14"/>
      <c r="B35" s="76"/>
      <c r="C35" s="74" t="s">
        <v>541</v>
      </c>
      <c r="D35" s="79" t="s">
        <v>213</v>
      </c>
      <c r="E35" s="13">
        <v>44442</v>
      </c>
      <c r="F35" s="77" t="s">
        <v>214</v>
      </c>
      <c r="G35" s="13">
        <v>44448</v>
      </c>
      <c r="H35" s="78" t="s">
        <v>1487</v>
      </c>
      <c r="I35" s="16">
        <v>98</v>
      </c>
      <c r="J35" s="16">
        <v>59</v>
      </c>
      <c r="K35" s="16">
        <v>30</v>
      </c>
      <c r="L35" s="16">
        <v>17</v>
      </c>
      <c r="M35" s="82">
        <v>43.365000000000002</v>
      </c>
      <c r="N35" s="73">
        <v>44</v>
      </c>
      <c r="O35" s="65">
        <v>3000</v>
      </c>
      <c r="P35" s="66">
        <f>Table2245789101123456789[[#This Row],[PEMBULATAN]]*O35</f>
        <v>132000</v>
      </c>
    </row>
    <row r="36" spans="1:16" ht="26.25" customHeight="1" x14ac:dyDescent="0.2">
      <c r="A36" s="14"/>
      <c r="B36" s="76"/>
      <c r="C36" s="74" t="s">
        <v>542</v>
      </c>
      <c r="D36" s="79" t="s">
        <v>213</v>
      </c>
      <c r="E36" s="13">
        <v>44442</v>
      </c>
      <c r="F36" s="77" t="s">
        <v>214</v>
      </c>
      <c r="G36" s="13">
        <v>44448</v>
      </c>
      <c r="H36" s="78" t="s">
        <v>1487</v>
      </c>
      <c r="I36" s="16">
        <v>90</v>
      </c>
      <c r="J36" s="16">
        <v>52</v>
      </c>
      <c r="K36" s="16">
        <v>29</v>
      </c>
      <c r="L36" s="16">
        <v>17</v>
      </c>
      <c r="M36" s="82">
        <v>33.93</v>
      </c>
      <c r="N36" s="73">
        <v>34</v>
      </c>
      <c r="O36" s="65">
        <v>3000</v>
      </c>
      <c r="P36" s="66">
        <f>Table2245789101123456789[[#This Row],[PEMBULATAN]]*O36</f>
        <v>102000</v>
      </c>
    </row>
    <row r="37" spans="1:16" ht="26.25" customHeight="1" x14ac:dyDescent="0.2">
      <c r="A37" s="14"/>
      <c r="B37" s="76"/>
      <c r="C37" s="74" t="s">
        <v>543</v>
      </c>
      <c r="D37" s="79" t="s">
        <v>213</v>
      </c>
      <c r="E37" s="13">
        <v>44442</v>
      </c>
      <c r="F37" s="77" t="s">
        <v>214</v>
      </c>
      <c r="G37" s="13">
        <v>44448</v>
      </c>
      <c r="H37" s="78" t="s">
        <v>1487</v>
      </c>
      <c r="I37" s="16">
        <v>88</v>
      </c>
      <c r="J37" s="16">
        <v>55</v>
      </c>
      <c r="K37" s="16">
        <v>37</v>
      </c>
      <c r="L37" s="16">
        <v>20</v>
      </c>
      <c r="M37" s="82">
        <v>44.77</v>
      </c>
      <c r="N37" s="73">
        <v>45</v>
      </c>
      <c r="O37" s="65">
        <v>3000</v>
      </c>
      <c r="P37" s="66">
        <f>Table2245789101123456789[[#This Row],[PEMBULATAN]]*O37</f>
        <v>135000</v>
      </c>
    </row>
    <row r="38" spans="1:16" ht="26.25" customHeight="1" x14ac:dyDescent="0.2">
      <c r="A38" s="14"/>
      <c r="B38" s="76"/>
      <c r="C38" s="74" t="s">
        <v>544</v>
      </c>
      <c r="D38" s="79" t="s">
        <v>213</v>
      </c>
      <c r="E38" s="13">
        <v>44442</v>
      </c>
      <c r="F38" s="77" t="s">
        <v>214</v>
      </c>
      <c r="G38" s="13">
        <v>44448</v>
      </c>
      <c r="H38" s="78" t="s">
        <v>1487</v>
      </c>
      <c r="I38" s="16">
        <v>73</v>
      </c>
      <c r="J38" s="16">
        <v>56</v>
      </c>
      <c r="K38" s="16">
        <v>29</v>
      </c>
      <c r="L38" s="16">
        <v>16</v>
      </c>
      <c r="M38" s="82">
        <v>29.638000000000002</v>
      </c>
      <c r="N38" s="73">
        <v>30</v>
      </c>
      <c r="O38" s="65">
        <v>3000</v>
      </c>
      <c r="P38" s="66">
        <f>Table2245789101123456789[[#This Row],[PEMBULATAN]]*O38</f>
        <v>90000</v>
      </c>
    </row>
    <row r="39" spans="1:16" ht="26.25" customHeight="1" x14ac:dyDescent="0.2">
      <c r="A39" s="14"/>
      <c r="B39" s="76"/>
      <c r="C39" s="74" t="s">
        <v>545</v>
      </c>
      <c r="D39" s="79" t="s">
        <v>213</v>
      </c>
      <c r="E39" s="13">
        <v>44442</v>
      </c>
      <c r="F39" s="77" t="s">
        <v>214</v>
      </c>
      <c r="G39" s="13">
        <v>44448</v>
      </c>
      <c r="H39" s="78" t="s">
        <v>1487</v>
      </c>
      <c r="I39" s="16">
        <v>43</v>
      </c>
      <c r="J39" s="16">
        <v>40</v>
      </c>
      <c r="K39" s="16">
        <v>17</v>
      </c>
      <c r="L39" s="16">
        <v>4</v>
      </c>
      <c r="M39" s="82">
        <v>7.31</v>
      </c>
      <c r="N39" s="73">
        <v>8</v>
      </c>
      <c r="O39" s="65">
        <v>3000</v>
      </c>
      <c r="P39" s="66">
        <f>Table2245789101123456789[[#This Row],[PEMBULATAN]]*O39</f>
        <v>24000</v>
      </c>
    </row>
    <row r="40" spans="1:16" ht="26.25" customHeight="1" x14ac:dyDescent="0.2">
      <c r="A40" s="14"/>
      <c r="B40" s="76"/>
      <c r="C40" s="74" t="s">
        <v>546</v>
      </c>
      <c r="D40" s="79" t="s">
        <v>213</v>
      </c>
      <c r="E40" s="13">
        <v>44442</v>
      </c>
      <c r="F40" s="77" t="s">
        <v>214</v>
      </c>
      <c r="G40" s="13">
        <v>44448</v>
      </c>
      <c r="H40" s="78" t="s">
        <v>1487</v>
      </c>
      <c r="I40" s="16">
        <v>65</v>
      </c>
      <c r="J40" s="16">
        <v>32</v>
      </c>
      <c r="K40" s="16">
        <v>23</v>
      </c>
      <c r="L40" s="16">
        <v>10</v>
      </c>
      <c r="M40" s="82">
        <v>11.96</v>
      </c>
      <c r="N40" s="73">
        <v>12</v>
      </c>
      <c r="O40" s="65">
        <v>3000</v>
      </c>
      <c r="P40" s="66">
        <f>Table2245789101123456789[[#This Row],[PEMBULATAN]]*O40</f>
        <v>36000</v>
      </c>
    </row>
    <row r="41" spans="1:16" ht="26.25" customHeight="1" x14ac:dyDescent="0.2">
      <c r="A41" s="14"/>
      <c r="B41" s="76"/>
      <c r="C41" s="74" t="s">
        <v>547</v>
      </c>
      <c r="D41" s="79" t="s">
        <v>213</v>
      </c>
      <c r="E41" s="13">
        <v>44442</v>
      </c>
      <c r="F41" s="77" t="s">
        <v>214</v>
      </c>
      <c r="G41" s="13">
        <v>44448</v>
      </c>
      <c r="H41" s="78" t="s">
        <v>1487</v>
      </c>
      <c r="I41" s="16">
        <v>80</v>
      </c>
      <c r="J41" s="16">
        <v>60</v>
      </c>
      <c r="K41" s="16">
        <v>26</v>
      </c>
      <c r="L41" s="16">
        <v>23</v>
      </c>
      <c r="M41" s="82">
        <v>31.2</v>
      </c>
      <c r="N41" s="73">
        <v>31</v>
      </c>
      <c r="O41" s="65">
        <v>3000</v>
      </c>
      <c r="P41" s="66">
        <f>Table2245789101123456789[[#This Row],[PEMBULATAN]]*O41</f>
        <v>93000</v>
      </c>
    </row>
    <row r="42" spans="1:16" ht="26.25" customHeight="1" x14ac:dyDescent="0.2">
      <c r="A42" s="14"/>
      <c r="B42" s="76"/>
      <c r="C42" s="74" t="s">
        <v>548</v>
      </c>
      <c r="D42" s="79" t="s">
        <v>213</v>
      </c>
      <c r="E42" s="13">
        <v>44442</v>
      </c>
      <c r="F42" s="77" t="s">
        <v>214</v>
      </c>
      <c r="G42" s="13">
        <v>44448</v>
      </c>
      <c r="H42" s="78" t="s">
        <v>1487</v>
      </c>
      <c r="I42" s="16">
        <v>50</v>
      </c>
      <c r="J42" s="16">
        <v>44</v>
      </c>
      <c r="K42" s="16">
        <v>19</v>
      </c>
      <c r="L42" s="16">
        <v>5</v>
      </c>
      <c r="M42" s="82">
        <v>10.45</v>
      </c>
      <c r="N42" s="73">
        <v>11</v>
      </c>
      <c r="O42" s="65">
        <v>3000</v>
      </c>
      <c r="P42" s="66">
        <f>Table2245789101123456789[[#This Row],[PEMBULATAN]]*O42</f>
        <v>33000</v>
      </c>
    </row>
    <row r="43" spans="1:16" ht="26.25" customHeight="1" x14ac:dyDescent="0.2">
      <c r="A43" s="14"/>
      <c r="B43" s="76"/>
      <c r="C43" s="74" t="s">
        <v>549</v>
      </c>
      <c r="D43" s="79" t="s">
        <v>213</v>
      </c>
      <c r="E43" s="13">
        <v>44442</v>
      </c>
      <c r="F43" s="77" t="s">
        <v>214</v>
      </c>
      <c r="G43" s="13">
        <v>44448</v>
      </c>
      <c r="H43" s="78" t="s">
        <v>1487</v>
      </c>
      <c r="I43" s="16">
        <v>49</v>
      </c>
      <c r="J43" s="16">
        <v>57</v>
      </c>
      <c r="K43" s="16">
        <v>25</v>
      </c>
      <c r="L43" s="16">
        <v>9</v>
      </c>
      <c r="M43" s="82">
        <v>17.456250000000001</v>
      </c>
      <c r="N43" s="73">
        <v>18</v>
      </c>
      <c r="O43" s="65">
        <v>3000</v>
      </c>
      <c r="P43" s="66">
        <f>Table2245789101123456789[[#This Row],[PEMBULATAN]]*O43</f>
        <v>54000</v>
      </c>
    </row>
    <row r="44" spans="1:16" ht="26.25" customHeight="1" x14ac:dyDescent="0.2">
      <c r="A44" s="14"/>
      <c r="B44" s="76"/>
      <c r="C44" s="74" t="s">
        <v>550</v>
      </c>
      <c r="D44" s="79" t="s">
        <v>213</v>
      </c>
      <c r="E44" s="13">
        <v>44442</v>
      </c>
      <c r="F44" s="77" t="s">
        <v>214</v>
      </c>
      <c r="G44" s="13">
        <v>44448</v>
      </c>
      <c r="H44" s="78" t="s">
        <v>1487</v>
      </c>
      <c r="I44" s="16">
        <v>59</v>
      </c>
      <c r="J44" s="16">
        <v>36</v>
      </c>
      <c r="K44" s="16">
        <v>10</v>
      </c>
      <c r="L44" s="16">
        <v>4</v>
      </c>
      <c r="M44" s="82">
        <v>5.31</v>
      </c>
      <c r="N44" s="73">
        <v>6</v>
      </c>
      <c r="O44" s="65">
        <v>3000</v>
      </c>
      <c r="P44" s="66">
        <f>Table2245789101123456789[[#This Row],[PEMBULATAN]]*O44</f>
        <v>18000</v>
      </c>
    </row>
    <row r="45" spans="1:16" ht="26.25" customHeight="1" x14ac:dyDescent="0.2">
      <c r="A45" s="14"/>
      <c r="B45" s="76"/>
      <c r="C45" s="74" t="s">
        <v>551</v>
      </c>
      <c r="D45" s="79" t="s">
        <v>213</v>
      </c>
      <c r="E45" s="13">
        <v>44442</v>
      </c>
      <c r="F45" s="77" t="s">
        <v>214</v>
      </c>
      <c r="G45" s="13">
        <v>44448</v>
      </c>
      <c r="H45" s="78" t="s">
        <v>1487</v>
      </c>
      <c r="I45" s="16">
        <v>30</v>
      </c>
      <c r="J45" s="16">
        <v>29</v>
      </c>
      <c r="K45" s="16">
        <v>7</v>
      </c>
      <c r="L45" s="16">
        <v>1</v>
      </c>
      <c r="M45" s="82">
        <v>1.5225</v>
      </c>
      <c r="N45" s="73">
        <v>2</v>
      </c>
      <c r="O45" s="65">
        <v>3000</v>
      </c>
      <c r="P45" s="66">
        <f>Table2245789101123456789[[#This Row],[PEMBULATAN]]*O45</f>
        <v>6000</v>
      </c>
    </row>
    <row r="46" spans="1:16" ht="26.25" customHeight="1" x14ac:dyDescent="0.2">
      <c r="A46" s="14"/>
      <c r="B46" s="76"/>
      <c r="C46" s="74" t="s">
        <v>552</v>
      </c>
      <c r="D46" s="79" t="s">
        <v>213</v>
      </c>
      <c r="E46" s="13">
        <v>44442</v>
      </c>
      <c r="F46" s="77" t="s">
        <v>214</v>
      </c>
      <c r="G46" s="13">
        <v>44448</v>
      </c>
      <c r="H46" s="78" t="s">
        <v>1487</v>
      </c>
      <c r="I46" s="16">
        <v>10</v>
      </c>
      <c r="J46" s="16">
        <v>8</v>
      </c>
      <c r="K46" s="16">
        <v>3</v>
      </c>
      <c r="L46" s="16">
        <v>1</v>
      </c>
      <c r="M46" s="82">
        <v>0.06</v>
      </c>
      <c r="N46" s="73">
        <v>1</v>
      </c>
      <c r="O46" s="65">
        <v>3000</v>
      </c>
      <c r="P46" s="66">
        <f>Table2245789101123456789[[#This Row],[PEMBULATAN]]*O46</f>
        <v>3000</v>
      </c>
    </row>
    <row r="47" spans="1:16" ht="26.25" customHeight="1" x14ac:dyDescent="0.2">
      <c r="A47" s="14"/>
      <c r="B47" s="76"/>
      <c r="C47" s="74" t="s">
        <v>553</v>
      </c>
      <c r="D47" s="79" t="s">
        <v>213</v>
      </c>
      <c r="E47" s="13">
        <v>44442</v>
      </c>
      <c r="F47" s="77" t="s">
        <v>214</v>
      </c>
      <c r="G47" s="13">
        <v>44448</v>
      </c>
      <c r="H47" s="78" t="s">
        <v>1487</v>
      </c>
      <c r="I47" s="16">
        <v>86</v>
      </c>
      <c r="J47" s="16">
        <v>60</v>
      </c>
      <c r="K47" s="16">
        <v>29</v>
      </c>
      <c r="L47" s="16">
        <v>13</v>
      </c>
      <c r="M47" s="82">
        <v>37.409999999999997</v>
      </c>
      <c r="N47" s="73">
        <v>38</v>
      </c>
      <c r="O47" s="65">
        <v>3000</v>
      </c>
      <c r="P47" s="66">
        <f>Table2245789101123456789[[#This Row],[PEMBULATAN]]*O47</f>
        <v>114000</v>
      </c>
    </row>
    <row r="48" spans="1:16" ht="26.25" customHeight="1" x14ac:dyDescent="0.2">
      <c r="A48" s="14"/>
      <c r="B48" s="76"/>
      <c r="C48" s="74" t="s">
        <v>554</v>
      </c>
      <c r="D48" s="79" t="s">
        <v>213</v>
      </c>
      <c r="E48" s="13">
        <v>44442</v>
      </c>
      <c r="F48" s="77" t="s">
        <v>214</v>
      </c>
      <c r="G48" s="13">
        <v>44448</v>
      </c>
      <c r="H48" s="78" t="s">
        <v>1487</v>
      </c>
      <c r="I48" s="16">
        <v>63</v>
      </c>
      <c r="J48" s="16">
        <v>18</v>
      </c>
      <c r="K48" s="16">
        <v>37</v>
      </c>
      <c r="L48" s="16">
        <v>10</v>
      </c>
      <c r="M48" s="82">
        <v>10.4895</v>
      </c>
      <c r="N48" s="73">
        <v>11</v>
      </c>
      <c r="O48" s="65">
        <v>3000</v>
      </c>
      <c r="P48" s="66">
        <f>Table2245789101123456789[[#This Row],[PEMBULATAN]]*O48</f>
        <v>33000</v>
      </c>
    </row>
    <row r="49" spans="1:16" ht="26.25" customHeight="1" x14ac:dyDescent="0.2">
      <c r="A49" s="14"/>
      <c r="B49" s="76"/>
      <c r="C49" s="74" t="s">
        <v>555</v>
      </c>
      <c r="D49" s="79" t="s">
        <v>213</v>
      </c>
      <c r="E49" s="13">
        <v>44442</v>
      </c>
      <c r="F49" s="77" t="s">
        <v>214</v>
      </c>
      <c r="G49" s="13">
        <v>44448</v>
      </c>
      <c r="H49" s="78" t="s">
        <v>1487</v>
      </c>
      <c r="I49" s="16">
        <v>48</v>
      </c>
      <c r="J49" s="16">
        <v>38</v>
      </c>
      <c r="K49" s="16">
        <v>36</v>
      </c>
      <c r="L49" s="16">
        <v>6</v>
      </c>
      <c r="M49" s="82">
        <v>16.416</v>
      </c>
      <c r="N49" s="73">
        <v>17</v>
      </c>
      <c r="O49" s="65">
        <v>3000</v>
      </c>
      <c r="P49" s="66">
        <f>Table2245789101123456789[[#This Row],[PEMBULATAN]]*O49</f>
        <v>51000</v>
      </c>
    </row>
    <row r="50" spans="1:16" ht="26.25" customHeight="1" x14ac:dyDescent="0.2">
      <c r="A50" s="14"/>
      <c r="B50" s="76"/>
      <c r="C50" s="74" t="s">
        <v>556</v>
      </c>
      <c r="D50" s="79" t="s">
        <v>213</v>
      </c>
      <c r="E50" s="13">
        <v>44442</v>
      </c>
      <c r="F50" s="77" t="s">
        <v>214</v>
      </c>
      <c r="G50" s="13">
        <v>44448</v>
      </c>
      <c r="H50" s="78" t="s">
        <v>1487</v>
      </c>
      <c r="I50" s="16">
        <v>100</v>
      </c>
      <c r="J50" s="16">
        <v>62</v>
      </c>
      <c r="K50" s="16">
        <v>35</v>
      </c>
      <c r="L50" s="16">
        <v>12</v>
      </c>
      <c r="M50" s="82">
        <v>54.25</v>
      </c>
      <c r="N50" s="73">
        <v>54</v>
      </c>
      <c r="O50" s="65">
        <v>3000</v>
      </c>
      <c r="P50" s="66">
        <f>Table2245789101123456789[[#This Row],[PEMBULATAN]]*O50</f>
        <v>162000</v>
      </c>
    </row>
    <row r="51" spans="1:16" ht="26.25" customHeight="1" x14ac:dyDescent="0.2">
      <c r="A51" s="14"/>
      <c r="B51" s="76"/>
      <c r="C51" s="74" t="s">
        <v>557</v>
      </c>
      <c r="D51" s="79" t="s">
        <v>213</v>
      </c>
      <c r="E51" s="13">
        <v>44442</v>
      </c>
      <c r="F51" s="77" t="s">
        <v>214</v>
      </c>
      <c r="G51" s="13">
        <v>44448</v>
      </c>
      <c r="H51" s="78" t="s">
        <v>1487</v>
      </c>
      <c r="I51" s="16">
        <v>90</v>
      </c>
      <c r="J51" s="16">
        <v>46</v>
      </c>
      <c r="K51" s="16">
        <v>40</v>
      </c>
      <c r="L51" s="16">
        <v>10</v>
      </c>
      <c r="M51" s="82">
        <v>41.4</v>
      </c>
      <c r="N51" s="73">
        <v>42</v>
      </c>
      <c r="O51" s="65">
        <v>3000</v>
      </c>
      <c r="P51" s="66">
        <f>Table2245789101123456789[[#This Row],[PEMBULATAN]]*O51</f>
        <v>126000</v>
      </c>
    </row>
    <row r="52" spans="1:16" ht="26.25" customHeight="1" x14ac:dyDescent="0.2">
      <c r="A52" s="14"/>
      <c r="B52" s="76"/>
      <c r="C52" s="74" t="s">
        <v>558</v>
      </c>
      <c r="D52" s="79" t="s">
        <v>213</v>
      </c>
      <c r="E52" s="13">
        <v>44442</v>
      </c>
      <c r="F52" s="77" t="s">
        <v>214</v>
      </c>
      <c r="G52" s="13">
        <v>44448</v>
      </c>
      <c r="H52" s="78" t="s">
        <v>1487</v>
      </c>
      <c r="I52" s="16">
        <v>93</v>
      </c>
      <c r="J52" s="16">
        <v>60</v>
      </c>
      <c r="K52" s="16">
        <v>17</v>
      </c>
      <c r="L52" s="16">
        <v>12</v>
      </c>
      <c r="M52" s="82">
        <v>23.715</v>
      </c>
      <c r="N52" s="73">
        <v>24</v>
      </c>
      <c r="O52" s="65">
        <v>3000</v>
      </c>
      <c r="P52" s="66">
        <f>Table2245789101123456789[[#This Row],[PEMBULATAN]]*O52</f>
        <v>72000</v>
      </c>
    </row>
    <row r="53" spans="1:16" ht="26.25" customHeight="1" x14ac:dyDescent="0.2">
      <c r="A53" s="14"/>
      <c r="B53" s="76"/>
      <c r="C53" s="74" t="s">
        <v>559</v>
      </c>
      <c r="D53" s="79" t="s">
        <v>213</v>
      </c>
      <c r="E53" s="13">
        <v>44442</v>
      </c>
      <c r="F53" s="77" t="s">
        <v>214</v>
      </c>
      <c r="G53" s="13">
        <v>44448</v>
      </c>
      <c r="H53" s="78" t="s">
        <v>1487</v>
      </c>
      <c r="I53" s="16">
        <v>69</v>
      </c>
      <c r="J53" s="16">
        <v>56</v>
      </c>
      <c r="K53" s="16">
        <v>20</v>
      </c>
      <c r="L53" s="16">
        <v>8</v>
      </c>
      <c r="M53" s="82">
        <v>19.32</v>
      </c>
      <c r="N53" s="73">
        <v>20</v>
      </c>
      <c r="O53" s="65">
        <v>3000</v>
      </c>
      <c r="P53" s="66">
        <f>Table2245789101123456789[[#This Row],[PEMBULATAN]]*O53</f>
        <v>60000</v>
      </c>
    </row>
    <row r="54" spans="1:16" ht="26.25" customHeight="1" x14ac:dyDescent="0.2">
      <c r="A54" s="14"/>
      <c r="B54" s="76"/>
      <c r="C54" s="74" t="s">
        <v>560</v>
      </c>
      <c r="D54" s="79" t="s">
        <v>213</v>
      </c>
      <c r="E54" s="13">
        <v>44442</v>
      </c>
      <c r="F54" s="77" t="s">
        <v>214</v>
      </c>
      <c r="G54" s="13">
        <v>44448</v>
      </c>
      <c r="H54" s="78" t="s">
        <v>1487</v>
      </c>
      <c r="I54" s="16">
        <v>23</v>
      </c>
      <c r="J54" s="16">
        <v>39</v>
      </c>
      <c r="K54" s="16">
        <v>17</v>
      </c>
      <c r="L54" s="16">
        <v>1</v>
      </c>
      <c r="M54" s="82">
        <v>3.8122500000000001</v>
      </c>
      <c r="N54" s="73">
        <v>4</v>
      </c>
      <c r="O54" s="65">
        <v>3000</v>
      </c>
      <c r="P54" s="66">
        <f>Table2245789101123456789[[#This Row],[PEMBULATAN]]*O54</f>
        <v>12000</v>
      </c>
    </row>
    <row r="55" spans="1:16" ht="26.25" customHeight="1" x14ac:dyDescent="0.2">
      <c r="A55" s="14"/>
      <c r="B55" s="76"/>
      <c r="C55" s="74" t="s">
        <v>561</v>
      </c>
      <c r="D55" s="79" t="s">
        <v>213</v>
      </c>
      <c r="E55" s="13">
        <v>44442</v>
      </c>
      <c r="F55" s="77" t="s">
        <v>214</v>
      </c>
      <c r="G55" s="13">
        <v>44448</v>
      </c>
      <c r="H55" s="78" t="s">
        <v>1487</v>
      </c>
      <c r="I55" s="16">
        <v>96</v>
      </c>
      <c r="J55" s="16">
        <v>56</v>
      </c>
      <c r="K55" s="16">
        <v>15</v>
      </c>
      <c r="L55" s="16">
        <v>9</v>
      </c>
      <c r="M55" s="82">
        <v>20.16</v>
      </c>
      <c r="N55" s="73">
        <v>20</v>
      </c>
      <c r="O55" s="65">
        <v>3000</v>
      </c>
      <c r="P55" s="66">
        <f>Table2245789101123456789[[#This Row],[PEMBULATAN]]*O55</f>
        <v>60000</v>
      </c>
    </row>
    <row r="56" spans="1:16" ht="26.25" customHeight="1" x14ac:dyDescent="0.2">
      <c r="A56" s="14"/>
      <c r="B56" s="76"/>
      <c r="C56" s="74" t="s">
        <v>562</v>
      </c>
      <c r="D56" s="79" t="s">
        <v>213</v>
      </c>
      <c r="E56" s="13">
        <v>44442</v>
      </c>
      <c r="F56" s="77" t="s">
        <v>214</v>
      </c>
      <c r="G56" s="13">
        <v>44448</v>
      </c>
      <c r="H56" s="78" t="s">
        <v>1487</v>
      </c>
      <c r="I56" s="16">
        <v>147</v>
      </c>
      <c r="J56" s="16">
        <v>40</v>
      </c>
      <c r="K56" s="16">
        <v>5</v>
      </c>
      <c r="L56" s="16">
        <v>3</v>
      </c>
      <c r="M56" s="82">
        <v>7.35</v>
      </c>
      <c r="N56" s="73">
        <v>8</v>
      </c>
      <c r="O56" s="65">
        <v>3000</v>
      </c>
      <c r="P56" s="66">
        <f>Table2245789101123456789[[#This Row],[PEMBULATAN]]*O56</f>
        <v>24000</v>
      </c>
    </row>
    <row r="57" spans="1:16" ht="26.25" customHeight="1" x14ac:dyDescent="0.2">
      <c r="A57" s="14"/>
      <c r="B57" s="76"/>
      <c r="C57" s="74" t="s">
        <v>563</v>
      </c>
      <c r="D57" s="79" t="s">
        <v>213</v>
      </c>
      <c r="E57" s="13">
        <v>44442</v>
      </c>
      <c r="F57" s="77" t="s">
        <v>214</v>
      </c>
      <c r="G57" s="13">
        <v>44448</v>
      </c>
      <c r="H57" s="78" t="s">
        <v>1487</v>
      </c>
      <c r="I57" s="16">
        <v>100</v>
      </c>
      <c r="J57" s="16">
        <v>5</v>
      </c>
      <c r="K57" s="16">
        <v>5</v>
      </c>
      <c r="L57" s="16">
        <v>1</v>
      </c>
      <c r="M57" s="82">
        <v>0.625</v>
      </c>
      <c r="N57" s="73">
        <v>1</v>
      </c>
      <c r="O57" s="65">
        <v>3000</v>
      </c>
      <c r="P57" s="66">
        <f>Table2245789101123456789[[#This Row],[PEMBULATAN]]*O57</f>
        <v>3000</v>
      </c>
    </row>
    <row r="58" spans="1:16" ht="26.25" customHeight="1" x14ac:dyDescent="0.2">
      <c r="A58" s="14"/>
      <c r="B58" s="76"/>
      <c r="C58" s="74" t="s">
        <v>564</v>
      </c>
      <c r="D58" s="79" t="s">
        <v>213</v>
      </c>
      <c r="E58" s="13">
        <v>44442</v>
      </c>
      <c r="F58" s="77" t="s">
        <v>214</v>
      </c>
      <c r="G58" s="13">
        <v>44448</v>
      </c>
      <c r="H58" s="78" t="s">
        <v>1487</v>
      </c>
      <c r="I58" s="16">
        <v>119</v>
      </c>
      <c r="J58" s="16">
        <v>6</v>
      </c>
      <c r="K58" s="16">
        <v>3</v>
      </c>
      <c r="L58" s="16">
        <v>1</v>
      </c>
      <c r="M58" s="82">
        <v>0.53549999999999998</v>
      </c>
      <c r="N58" s="73">
        <v>1</v>
      </c>
      <c r="O58" s="65">
        <v>3000</v>
      </c>
      <c r="P58" s="66">
        <f>Table2245789101123456789[[#This Row],[PEMBULATAN]]*O58</f>
        <v>3000</v>
      </c>
    </row>
    <row r="59" spans="1:16" ht="26.25" customHeight="1" x14ac:dyDescent="0.2">
      <c r="A59" s="14"/>
      <c r="B59" s="76"/>
      <c r="C59" s="74" t="s">
        <v>565</v>
      </c>
      <c r="D59" s="79" t="s">
        <v>213</v>
      </c>
      <c r="E59" s="13">
        <v>44442</v>
      </c>
      <c r="F59" s="77" t="s">
        <v>214</v>
      </c>
      <c r="G59" s="13">
        <v>44448</v>
      </c>
      <c r="H59" s="78" t="s">
        <v>1487</v>
      </c>
      <c r="I59" s="16">
        <v>100</v>
      </c>
      <c r="J59" s="16">
        <v>5</v>
      </c>
      <c r="K59" s="16">
        <v>3</v>
      </c>
      <c r="L59" s="16">
        <v>1</v>
      </c>
      <c r="M59" s="82">
        <v>0.375</v>
      </c>
      <c r="N59" s="73">
        <v>1</v>
      </c>
      <c r="O59" s="65">
        <v>3000</v>
      </c>
      <c r="P59" s="66">
        <f>Table2245789101123456789[[#This Row],[PEMBULATAN]]*O59</f>
        <v>3000</v>
      </c>
    </row>
    <row r="60" spans="1:16" ht="26.25" customHeight="1" x14ac:dyDescent="0.2">
      <c r="A60" s="14"/>
      <c r="B60" s="76"/>
      <c r="C60" s="74" t="s">
        <v>566</v>
      </c>
      <c r="D60" s="79" t="s">
        <v>213</v>
      </c>
      <c r="E60" s="13">
        <v>44442</v>
      </c>
      <c r="F60" s="77" t="s">
        <v>214</v>
      </c>
      <c r="G60" s="13">
        <v>44448</v>
      </c>
      <c r="H60" s="78" t="s">
        <v>1487</v>
      </c>
      <c r="I60" s="16">
        <v>84</v>
      </c>
      <c r="J60" s="16">
        <v>59</v>
      </c>
      <c r="K60" s="16">
        <v>27</v>
      </c>
      <c r="L60" s="16">
        <v>17</v>
      </c>
      <c r="M60" s="82">
        <v>33.453000000000003</v>
      </c>
      <c r="N60" s="73">
        <v>34</v>
      </c>
      <c r="O60" s="65">
        <v>3000</v>
      </c>
      <c r="P60" s="66">
        <f>Table2245789101123456789[[#This Row],[PEMBULATAN]]*O60</f>
        <v>102000</v>
      </c>
    </row>
    <row r="61" spans="1:16" ht="26.25" customHeight="1" x14ac:dyDescent="0.2">
      <c r="A61" s="14"/>
      <c r="B61" s="76"/>
      <c r="C61" s="74" t="s">
        <v>567</v>
      </c>
      <c r="D61" s="79" t="s">
        <v>213</v>
      </c>
      <c r="E61" s="13">
        <v>44442</v>
      </c>
      <c r="F61" s="77" t="s">
        <v>214</v>
      </c>
      <c r="G61" s="13">
        <v>44448</v>
      </c>
      <c r="H61" s="78" t="s">
        <v>1487</v>
      </c>
      <c r="I61" s="16">
        <v>90</v>
      </c>
      <c r="J61" s="16">
        <v>58</v>
      </c>
      <c r="K61" s="16">
        <v>28</v>
      </c>
      <c r="L61" s="16">
        <v>21</v>
      </c>
      <c r="M61" s="82">
        <v>36.54</v>
      </c>
      <c r="N61" s="73">
        <v>37</v>
      </c>
      <c r="O61" s="65">
        <v>3000</v>
      </c>
      <c r="P61" s="66">
        <f>Table2245789101123456789[[#This Row],[PEMBULATAN]]*O61</f>
        <v>111000</v>
      </c>
    </row>
    <row r="62" spans="1:16" ht="26.25" customHeight="1" x14ac:dyDescent="0.2">
      <c r="A62" s="14"/>
      <c r="B62" s="76"/>
      <c r="C62" s="74" t="s">
        <v>568</v>
      </c>
      <c r="D62" s="79" t="s">
        <v>213</v>
      </c>
      <c r="E62" s="13">
        <v>44442</v>
      </c>
      <c r="F62" s="77" t="s">
        <v>214</v>
      </c>
      <c r="G62" s="13">
        <v>44448</v>
      </c>
      <c r="H62" s="78" t="s">
        <v>1487</v>
      </c>
      <c r="I62" s="16">
        <v>97</v>
      </c>
      <c r="J62" s="16">
        <v>35</v>
      </c>
      <c r="K62" s="16">
        <v>16</v>
      </c>
      <c r="L62" s="16">
        <v>4</v>
      </c>
      <c r="M62" s="82">
        <v>13.58</v>
      </c>
      <c r="N62" s="73">
        <v>14</v>
      </c>
      <c r="O62" s="65">
        <v>3000</v>
      </c>
      <c r="P62" s="66">
        <f>Table2245789101123456789[[#This Row],[PEMBULATAN]]*O62</f>
        <v>42000</v>
      </c>
    </row>
    <row r="63" spans="1:16" ht="26.25" customHeight="1" x14ac:dyDescent="0.2">
      <c r="A63" s="14"/>
      <c r="B63" s="76"/>
      <c r="C63" s="74" t="s">
        <v>569</v>
      </c>
      <c r="D63" s="79" t="s">
        <v>213</v>
      </c>
      <c r="E63" s="13">
        <v>44442</v>
      </c>
      <c r="F63" s="77" t="s">
        <v>214</v>
      </c>
      <c r="G63" s="13">
        <v>44448</v>
      </c>
      <c r="H63" s="78" t="s">
        <v>1487</v>
      </c>
      <c r="I63" s="16">
        <v>100</v>
      </c>
      <c r="J63" s="16">
        <v>53</v>
      </c>
      <c r="K63" s="16">
        <v>30</v>
      </c>
      <c r="L63" s="16">
        <v>56</v>
      </c>
      <c r="M63" s="82">
        <v>39.75</v>
      </c>
      <c r="N63" s="73">
        <v>56</v>
      </c>
      <c r="O63" s="65">
        <v>3000</v>
      </c>
      <c r="P63" s="66">
        <f>Table2245789101123456789[[#This Row],[PEMBULATAN]]*O63</f>
        <v>168000</v>
      </c>
    </row>
    <row r="64" spans="1:16" ht="26.25" customHeight="1" x14ac:dyDescent="0.2">
      <c r="A64" s="14"/>
      <c r="B64" s="76"/>
      <c r="C64" s="74" t="s">
        <v>570</v>
      </c>
      <c r="D64" s="79" t="s">
        <v>213</v>
      </c>
      <c r="E64" s="13">
        <v>44442</v>
      </c>
      <c r="F64" s="77" t="s">
        <v>214</v>
      </c>
      <c r="G64" s="13">
        <v>44448</v>
      </c>
      <c r="H64" s="78" t="s">
        <v>1487</v>
      </c>
      <c r="I64" s="16">
        <v>90</v>
      </c>
      <c r="J64" s="16">
        <v>52</v>
      </c>
      <c r="K64" s="16">
        <v>47</v>
      </c>
      <c r="L64" s="16">
        <v>22</v>
      </c>
      <c r="M64" s="82">
        <v>54.99</v>
      </c>
      <c r="N64" s="73">
        <v>55</v>
      </c>
      <c r="O64" s="65">
        <v>3000</v>
      </c>
      <c r="P64" s="66">
        <f>Table2245789101123456789[[#This Row],[PEMBULATAN]]*O64</f>
        <v>165000</v>
      </c>
    </row>
    <row r="65" spans="1:16" ht="26.25" customHeight="1" x14ac:dyDescent="0.2">
      <c r="A65" s="14"/>
      <c r="B65" s="76"/>
      <c r="C65" s="74" t="s">
        <v>571</v>
      </c>
      <c r="D65" s="79" t="s">
        <v>213</v>
      </c>
      <c r="E65" s="13">
        <v>44442</v>
      </c>
      <c r="F65" s="77" t="s">
        <v>214</v>
      </c>
      <c r="G65" s="13">
        <v>44448</v>
      </c>
      <c r="H65" s="78" t="s">
        <v>1487</v>
      </c>
      <c r="I65" s="16">
        <v>83</v>
      </c>
      <c r="J65" s="16">
        <v>44</v>
      </c>
      <c r="K65" s="16">
        <v>34</v>
      </c>
      <c r="L65" s="16">
        <v>11</v>
      </c>
      <c r="M65" s="82">
        <v>31.042000000000002</v>
      </c>
      <c r="N65" s="73">
        <v>31</v>
      </c>
      <c r="O65" s="65">
        <v>3000</v>
      </c>
      <c r="P65" s="66">
        <f>Table2245789101123456789[[#This Row],[PEMBULATAN]]*O65</f>
        <v>93000</v>
      </c>
    </row>
    <row r="66" spans="1:16" ht="26.25" customHeight="1" x14ac:dyDescent="0.2">
      <c r="A66" s="14"/>
      <c r="B66" s="76"/>
      <c r="C66" s="74" t="s">
        <v>572</v>
      </c>
      <c r="D66" s="79" t="s">
        <v>213</v>
      </c>
      <c r="E66" s="13">
        <v>44442</v>
      </c>
      <c r="F66" s="77" t="s">
        <v>214</v>
      </c>
      <c r="G66" s="13">
        <v>44448</v>
      </c>
      <c r="H66" s="78" t="s">
        <v>1487</v>
      </c>
      <c r="I66" s="16">
        <v>74</v>
      </c>
      <c r="J66" s="16">
        <v>50</v>
      </c>
      <c r="K66" s="16">
        <v>28</v>
      </c>
      <c r="L66" s="16">
        <v>6</v>
      </c>
      <c r="M66" s="82">
        <v>25.9</v>
      </c>
      <c r="N66" s="73">
        <v>26</v>
      </c>
      <c r="O66" s="65">
        <v>3000</v>
      </c>
      <c r="P66" s="66">
        <f>Table2245789101123456789[[#This Row],[PEMBULATAN]]*O66</f>
        <v>78000</v>
      </c>
    </row>
    <row r="67" spans="1:16" ht="26.25" customHeight="1" x14ac:dyDescent="0.2">
      <c r="A67" s="14"/>
      <c r="B67" s="76"/>
      <c r="C67" s="74" t="s">
        <v>573</v>
      </c>
      <c r="D67" s="79" t="s">
        <v>213</v>
      </c>
      <c r="E67" s="13">
        <v>44442</v>
      </c>
      <c r="F67" s="77" t="s">
        <v>214</v>
      </c>
      <c r="G67" s="13">
        <v>44448</v>
      </c>
      <c r="H67" s="78" t="s">
        <v>1487</v>
      </c>
      <c r="I67" s="16">
        <v>43</v>
      </c>
      <c r="J67" s="16">
        <v>26</v>
      </c>
      <c r="K67" s="16">
        <v>27</v>
      </c>
      <c r="L67" s="16">
        <v>6</v>
      </c>
      <c r="M67" s="82">
        <v>7.5465</v>
      </c>
      <c r="N67" s="73">
        <v>8</v>
      </c>
      <c r="O67" s="65">
        <v>3000</v>
      </c>
      <c r="P67" s="66">
        <f>Table2245789101123456789[[#This Row],[PEMBULATAN]]*O67</f>
        <v>24000</v>
      </c>
    </row>
    <row r="68" spans="1:16" ht="26.25" customHeight="1" x14ac:dyDescent="0.2">
      <c r="A68" s="14"/>
      <c r="B68" s="76"/>
      <c r="C68" s="74" t="s">
        <v>574</v>
      </c>
      <c r="D68" s="79" t="s">
        <v>213</v>
      </c>
      <c r="E68" s="13">
        <v>44442</v>
      </c>
      <c r="F68" s="77" t="s">
        <v>214</v>
      </c>
      <c r="G68" s="13">
        <v>44448</v>
      </c>
      <c r="H68" s="78" t="s">
        <v>1487</v>
      </c>
      <c r="I68" s="16">
        <v>45</v>
      </c>
      <c r="J68" s="16">
        <v>58</v>
      </c>
      <c r="K68" s="16">
        <v>23</v>
      </c>
      <c r="L68" s="16">
        <v>8</v>
      </c>
      <c r="M68" s="82">
        <v>15.0075</v>
      </c>
      <c r="N68" s="73">
        <v>15</v>
      </c>
      <c r="O68" s="65">
        <v>3000</v>
      </c>
      <c r="P68" s="66">
        <f>Table2245789101123456789[[#This Row],[PEMBULATAN]]*O68</f>
        <v>45000</v>
      </c>
    </row>
    <row r="69" spans="1:16" ht="26.25" customHeight="1" x14ac:dyDescent="0.2">
      <c r="A69" s="14"/>
      <c r="B69" s="76"/>
      <c r="C69" s="74" t="s">
        <v>575</v>
      </c>
      <c r="D69" s="79" t="s">
        <v>213</v>
      </c>
      <c r="E69" s="13">
        <v>44442</v>
      </c>
      <c r="F69" s="77" t="s">
        <v>214</v>
      </c>
      <c r="G69" s="13">
        <v>44448</v>
      </c>
      <c r="H69" s="78" t="s">
        <v>1487</v>
      </c>
      <c r="I69" s="16">
        <v>96</v>
      </c>
      <c r="J69" s="16">
        <v>34</v>
      </c>
      <c r="K69" s="16">
        <v>37</v>
      </c>
      <c r="L69" s="16">
        <v>19</v>
      </c>
      <c r="M69" s="82">
        <v>30.192</v>
      </c>
      <c r="N69" s="73">
        <v>30</v>
      </c>
      <c r="O69" s="65">
        <v>3000</v>
      </c>
      <c r="P69" s="66">
        <f>Table2245789101123456789[[#This Row],[PEMBULATAN]]*O69</f>
        <v>90000</v>
      </c>
    </row>
    <row r="70" spans="1:16" ht="26.25" customHeight="1" x14ac:dyDescent="0.2">
      <c r="A70" s="14"/>
      <c r="B70" s="76"/>
      <c r="C70" s="74" t="s">
        <v>576</v>
      </c>
      <c r="D70" s="79" t="s">
        <v>213</v>
      </c>
      <c r="E70" s="13">
        <v>44442</v>
      </c>
      <c r="F70" s="77" t="s">
        <v>214</v>
      </c>
      <c r="G70" s="13">
        <v>44448</v>
      </c>
      <c r="H70" s="78" t="s">
        <v>1487</v>
      </c>
      <c r="I70" s="16">
        <v>90</v>
      </c>
      <c r="J70" s="16">
        <v>56</v>
      </c>
      <c r="K70" s="16">
        <v>25</v>
      </c>
      <c r="L70" s="16">
        <v>19</v>
      </c>
      <c r="M70" s="82">
        <v>31.5</v>
      </c>
      <c r="N70" s="73">
        <v>32</v>
      </c>
      <c r="O70" s="65">
        <v>3000</v>
      </c>
      <c r="P70" s="66">
        <f>Table2245789101123456789[[#This Row],[PEMBULATAN]]*O70</f>
        <v>96000</v>
      </c>
    </row>
    <row r="71" spans="1:16" ht="26.25" customHeight="1" x14ac:dyDescent="0.2">
      <c r="A71" s="14"/>
      <c r="B71" s="76"/>
      <c r="C71" s="74" t="s">
        <v>577</v>
      </c>
      <c r="D71" s="79" t="s">
        <v>213</v>
      </c>
      <c r="E71" s="13">
        <v>44442</v>
      </c>
      <c r="F71" s="77" t="s">
        <v>214</v>
      </c>
      <c r="G71" s="13">
        <v>44448</v>
      </c>
      <c r="H71" s="78" t="s">
        <v>1487</v>
      </c>
      <c r="I71" s="16">
        <v>60</v>
      </c>
      <c r="J71" s="16">
        <v>57</v>
      </c>
      <c r="K71" s="16">
        <v>10</v>
      </c>
      <c r="L71" s="16">
        <v>7</v>
      </c>
      <c r="M71" s="82">
        <v>8.5500000000000007</v>
      </c>
      <c r="N71" s="73">
        <v>9</v>
      </c>
      <c r="O71" s="65">
        <v>3000</v>
      </c>
      <c r="P71" s="66">
        <f>Table2245789101123456789[[#This Row],[PEMBULATAN]]*O71</f>
        <v>27000</v>
      </c>
    </row>
    <row r="72" spans="1:16" ht="26.25" customHeight="1" x14ac:dyDescent="0.2">
      <c r="A72" s="14"/>
      <c r="B72" s="76"/>
      <c r="C72" s="74" t="s">
        <v>578</v>
      </c>
      <c r="D72" s="79" t="s">
        <v>213</v>
      </c>
      <c r="E72" s="13">
        <v>44442</v>
      </c>
      <c r="F72" s="77" t="s">
        <v>214</v>
      </c>
      <c r="G72" s="13">
        <v>44448</v>
      </c>
      <c r="H72" s="78" t="s">
        <v>1487</v>
      </c>
      <c r="I72" s="16">
        <v>80</v>
      </c>
      <c r="J72" s="16">
        <v>84</v>
      </c>
      <c r="K72" s="16">
        <v>5</v>
      </c>
      <c r="L72" s="16">
        <v>10</v>
      </c>
      <c r="M72" s="82">
        <v>8.4</v>
      </c>
      <c r="N72" s="73">
        <v>10</v>
      </c>
      <c r="O72" s="65">
        <v>3000</v>
      </c>
      <c r="P72" s="66">
        <f>Table2245789101123456789[[#This Row],[PEMBULATAN]]*O72</f>
        <v>30000</v>
      </c>
    </row>
    <row r="73" spans="1:16" ht="26.25" customHeight="1" x14ac:dyDescent="0.2">
      <c r="A73" s="14"/>
      <c r="B73" s="76"/>
      <c r="C73" s="74" t="s">
        <v>579</v>
      </c>
      <c r="D73" s="79" t="s">
        <v>213</v>
      </c>
      <c r="E73" s="13">
        <v>44442</v>
      </c>
      <c r="F73" s="77" t="s">
        <v>214</v>
      </c>
      <c r="G73" s="13">
        <v>44448</v>
      </c>
      <c r="H73" s="78" t="s">
        <v>1487</v>
      </c>
      <c r="I73" s="16">
        <v>30</v>
      </c>
      <c r="J73" s="16">
        <v>20</v>
      </c>
      <c r="K73" s="16">
        <v>25</v>
      </c>
      <c r="L73" s="16">
        <v>6</v>
      </c>
      <c r="M73" s="82">
        <v>3.75</v>
      </c>
      <c r="N73" s="73">
        <v>6</v>
      </c>
      <c r="O73" s="65">
        <v>3000</v>
      </c>
      <c r="P73" s="66">
        <f>Table2245789101123456789[[#This Row],[PEMBULATAN]]*O73</f>
        <v>18000</v>
      </c>
    </row>
    <row r="74" spans="1:16" ht="26.25" customHeight="1" x14ac:dyDescent="0.2">
      <c r="A74" s="14"/>
      <c r="B74" s="76"/>
      <c r="C74" s="74" t="s">
        <v>580</v>
      </c>
      <c r="D74" s="79" t="s">
        <v>213</v>
      </c>
      <c r="E74" s="13">
        <v>44442</v>
      </c>
      <c r="F74" s="77" t="s">
        <v>214</v>
      </c>
      <c r="G74" s="13">
        <v>44448</v>
      </c>
      <c r="H74" s="78" t="s">
        <v>1487</v>
      </c>
      <c r="I74" s="16">
        <v>80</v>
      </c>
      <c r="J74" s="16">
        <v>56</v>
      </c>
      <c r="K74" s="16">
        <v>26</v>
      </c>
      <c r="L74" s="16">
        <v>7</v>
      </c>
      <c r="M74" s="82">
        <v>29.12</v>
      </c>
      <c r="N74" s="73">
        <v>29</v>
      </c>
      <c r="O74" s="65">
        <v>3000</v>
      </c>
      <c r="P74" s="66">
        <f>Table2245789101123456789[[#This Row],[PEMBULATAN]]*O74</f>
        <v>87000</v>
      </c>
    </row>
    <row r="75" spans="1:16" ht="26.25" customHeight="1" x14ac:dyDescent="0.2">
      <c r="A75" s="14"/>
      <c r="B75" s="76"/>
      <c r="C75" s="74" t="s">
        <v>581</v>
      </c>
      <c r="D75" s="79" t="s">
        <v>213</v>
      </c>
      <c r="E75" s="13">
        <v>44442</v>
      </c>
      <c r="F75" s="77" t="s">
        <v>214</v>
      </c>
      <c r="G75" s="13">
        <v>44448</v>
      </c>
      <c r="H75" s="78" t="s">
        <v>1487</v>
      </c>
      <c r="I75" s="16">
        <v>68</v>
      </c>
      <c r="J75" s="16">
        <v>59</v>
      </c>
      <c r="K75" s="16">
        <v>20</v>
      </c>
      <c r="L75" s="16">
        <v>9</v>
      </c>
      <c r="M75" s="82">
        <v>20.059999999999999</v>
      </c>
      <c r="N75" s="73">
        <v>20</v>
      </c>
      <c r="O75" s="65">
        <v>3000</v>
      </c>
      <c r="P75" s="66">
        <f>Table2245789101123456789[[#This Row],[PEMBULATAN]]*O75</f>
        <v>60000</v>
      </c>
    </row>
    <row r="76" spans="1:16" ht="26.25" customHeight="1" x14ac:dyDescent="0.2">
      <c r="A76" s="14"/>
      <c r="B76" s="76"/>
      <c r="C76" s="74" t="s">
        <v>582</v>
      </c>
      <c r="D76" s="79" t="s">
        <v>213</v>
      </c>
      <c r="E76" s="13">
        <v>44442</v>
      </c>
      <c r="F76" s="77" t="s">
        <v>214</v>
      </c>
      <c r="G76" s="13">
        <v>44448</v>
      </c>
      <c r="H76" s="78" t="s">
        <v>1487</v>
      </c>
      <c r="I76" s="16">
        <v>100</v>
      </c>
      <c r="J76" s="16">
        <v>55</v>
      </c>
      <c r="K76" s="16">
        <v>35</v>
      </c>
      <c r="L76" s="16">
        <v>15</v>
      </c>
      <c r="M76" s="82">
        <v>48.125</v>
      </c>
      <c r="N76" s="73">
        <v>48</v>
      </c>
      <c r="O76" s="65">
        <v>3000</v>
      </c>
      <c r="P76" s="66">
        <f>Table2245789101123456789[[#This Row],[PEMBULATAN]]*O76</f>
        <v>144000</v>
      </c>
    </row>
    <row r="77" spans="1:16" ht="26.25" customHeight="1" x14ac:dyDescent="0.2">
      <c r="A77" s="14"/>
      <c r="B77" s="76"/>
      <c r="C77" s="74" t="s">
        <v>583</v>
      </c>
      <c r="D77" s="79" t="s">
        <v>213</v>
      </c>
      <c r="E77" s="13">
        <v>44442</v>
      </c>
      <c r="F77" s="77" t="s">
        <v>214</v>
      </c>
      <c r="G77" s="13">
        <v>44448</v>
      </c>
      <c r="H77" s="78" t="s">
        <v>1487</v>
      </c>
      <c r="I77" s="16">
        <v>85</v>
      </c>
      <c r="J77" s="16">
        <v>57</v>
      </c>
      <c r="K77" s="16">
        <v>34</v>
      </c>
      <c r="L77" s="16">
        <v>24</v>
      </c>
      <c r="M77" s="82">
        <v>41.182499999999997</v>
      </c>
      <c r="N77" s="73">
        <v>41</v>
      </c>
      <c r="O77" s="65">
        <v>3000</v>
      </c>
      <c r="P77" s="66">
        <f>Table2245789101123456789[[#This Row],[PEMBULATAN]]*O77</f>
        <v>123000</v>
      </c>
    </row>
    <row r="78" spans="1:16" ht="26.25" customHeight="1" x14ac:dyDescent="0.2">
      <c r="A78" s="14"/>
      <c r="B78" s="76"/>
      <c r="C78" s="74" t="s">
        <v>584</v>
      </c>
      <c r="D78" s="79" t="s">
        <v>213</v>
      </c>
      <c r="E78" s="13">
        <v>44442</v>
      </c>
      <c r="F78" s="77" t="s">
        <v>214</v>
      </c>
      <c r="G78" s="13">
        <v>44448</v>
      </c>
      <c r="H78" s="78" t="s">
        <v>1487</v>
      </c>
      <c r="I78" s="16">
        <v>97</v>
      </c>
      <c r="J78" s="16">
        <v>65</v>
      </c>
      <c r="K78" s="16">
        <v>30</v>
      </c>
      <c r="L78" s="16">
        <v>37</v>
      </c>
      <c r="M78" s="82">
        <v>47.287500000000001</v>
      </c>
      <c r="N78" s="73">
        <v>47</v>
      </c>
      <c r="O78" s="65">
        <v>3000</v>
      </c>
      <c r="P78" s="66">
        <f>Table2245789101123456789[[#This Row],[PEMBULATAN]]*O78</f>
        <v>141000</v>
      </c>
    </row>
    <row r="79" spans="1:16" ht="26.25" customHeight="1" x14ac:dyDescent="0.2">
      <c r="A79" s="14"/>
      <c r="B79" s="76"/>
      <c r="C79" s="74" t="s">
        <v>585</v>
      </c>
      <c r="D79" s="79" t="s">
        <v>213</v>
      </c>
      <c r="E79" s="13">
        <v>44442</v>
      </c>
      <c r="F79" s="77" t="s">
        <v>214</v>
      </c>
      <c r="G79" s="13">
        <v>44448</v>
      </c>
      <c r="H79" s="78" t="s">
        <v>1487</v>
      </c>
      <c r="I79" s="16">
        <v>79</v>
      </c>
      <c r="J79" s="16">
        <v>68</v>
      </c>
      <c r="K79" s="16">
        <v>40</v>
      </c>
      <c r="L79" s="16">
        <v>17</v>
      </c>
      <c r="M79" s="82">
        <v>53.72</v>
      </c>
      <c r="N79" s="73">
        <v>54</v>
      </c>
      <c r="O79" s="65">
        <v>3000</v>
      </c>
      <c r="P79" s="66">
        <f>Table2245789101123456789[[#This Row],[PEMBULATAN]]*O79</f>
        <v>162000</v>
      </c>
    </row>
    <row r="80" spans="1:16" ht="26.25" customHeight="1" x14ac:dyDescent="0.2">
      <c r="A80" s="14"/>
      <c r="B80" s="76"/>
      <c r="C80" s="74" t="s">
        <v>586</v>
      </c>
      <c r="D80" s="79" t="s">
        <v>213</v>
      </c>
      <c r="E80" s="13">
        <v>44442</v>
      </c>
      <c r="F80" s="77" t="s">
        <v>214</v>
      </c>
      <c r="G80" s="13">
        <v>44448</v>
      </c>
      <c r="H80" s="78" t="s">
        <v>1487</v>
      </c>
      <c r="I80" s="16">
        <v>97</v>
      </c>
      <c r="J80" s="16">
        <v>56</v>
      </c>
      <c r="K80" s="16">
        <v>30</v>
      </c>
      <c r="L80" s="16">
        <v>23</v>
      </c>
      <c r="M80" s="82">
        <v>40.74</v>
      </c>
      <c r="N80" s="73">
        <v>41</v>
      </c>
      <c r="O80" s="65">
        <v>3000</v>
      </c>
      <c r="P80" s="66">
        <f>Table2245789101123456789[[#This Row],[PEMBULATAN]]*O80</f>
        <v>123000</v>
      </c>
    </row>
    <row r="81" spans="1:16" ht="26.25" customHeight="1" x14ac:dyDescent="0.2">
      <c r="A81" s="14"/>
      <c r="B81" s="76"/>
      <c r="C81" s="74" t="s">
        <v>587</v>
      </c>
      <c r="D81" s="79" t="s">
        <v>213</v>
      </c>
      <c r="E81" s="13">
        <v>44442</v>
      </c>
      <c r="F81" s="77" t="s">
        <v>214</v>
      </c>
      <c r="G81" s="13">
        <v>44448</v>
      </c>
      <c r="H81" s="78" t="s">
        <v>1487</v>
      </c>
      <c r="I81" s="16">
        <v>78</v>
      </c>
      <c r="J81" s="16">
        <v>56</v>
      </c>
      <c r="K81" s="16">
        <v>18</v>
      </c>
      <c r="L81" s="16">
        <v>9</v>
      </c>
      <c r="M81" s="82">
        <v>19.655999999999999</v>
      </c>
      <c r="N81" s="73">
        <v>20</v>
      </c>
      <c r="O81" s="65">
        <v>3000</v>
      </c>
      <c r="P81" s="66">
        <f>Table2245789101123456789[[#This Row],[PEMBULATAN]]*O81</f>
        <v>60000</v>
      </c>
    </row>
    <row r="82" spans="1:16" ht="26.25" customHeight="1" x14ac:dyDescent="0.2">
      <c r="A82" s="14"/>
      <c r="B82" s="76"/>
      <c r="C82" s="74" t="s">
        <v>588</v>
      </c>
      <c r="D82" s="79" t="s">
        <v>213</v>
      </c>
      <c r="E82" s="13">
        <v>44442</v>
      </c>
      <c r="F82" s="77" t="s">
        <v>214</v>
      </c>
      <c r="G82" s="13">
        <v>44448</v>
      </c>
      <c r="H82" s="78" t="s">
        <v>1487</v>
      </c>
      <c r="I82" s="16">
        <v>77</v>
      </c>
      <c r="J82" s="16">
        <v>50</v>
      </c>
      <c r="K82" s="16">
        <v>35</v>
      </c>
      <c r="L82" s="16">
        <v>16</v>
      </c>
      <c r="M82" s="82">
        <v>33.6875</v>
      </c>
      <c r="N82" s="73">
        <v>34</v>
      </c>
      <c r="O82" s="65">
        <v>3000</v>
      </c>
      <c r="P82" s="66">
        <f>Table2245789101123456789[[#This Row],[PEMBULATAN]]*O82</f>
        <v>102000</v>
      </c>
    </row>
    <row r="83" spans="1:16" ht="26.25" customHeight="1" x14ac:dyDescent="0.2">
      <c r="A83" s="14"/>
      <c r="B83" s="76"/>
      <c r="C83" s="74" t="s">
        <v>589</v>
      </c>
      <c r="D83" s="79" t="s">
        <v>213</v>
      </c>
      <c r="E83" s="13">
        <v>44442</v>
      </c>
      <c r="F83" s="77" t="s">
        <v>214</v>
      </c>
      <c r="G83" s="13">
        <v>44448</v>
      </c>
      <c r="H83" s="78" t="s">
        <v>1487</v>
      </c>
      <c r="I83" s="16">
        <v>80</v>
      </c>
      <c r="J83" s="16">
        <v>62</v>
      </c>
      <c r="K83" s="16">
        <v>26</v>
      </c>
      <c r="L83" s="16">
        <v>13</v>
      </c>
      <c r="M83" s="82">
        <v>32.24</v>
      </c>
      <c r="N83" s="73">
        <v>32</v>
      </c>
      <c r="O83" s="65">
        <v>3000</v>
      </c>
      <c r="P83" s="66">
        <f>Table2245789101123456789[[#This Row],[PEMBULATAN]]*O83</f>
        <v>96000</v>
      </c>
    </row>
    <row r="84" spans="1:16" ht="26.25" customHeight="1" x14ac:dyDescent="0.2">
      <c r="A84" s="14"/>
      <c r="B84" s="76"/>
      <c r="C84" s="74" t="s">
        <v>590</v>
      </c>
      <c r="D84" s="79" t="s">
        <v>213</v>
      </c>
      <c r="E84" s="13">
        <v>44442</v>
      </c>
      <c r="F84" s="77" t="s">
        <v>214</v>
      </c>
      <c r="G84" s="13">
        <v>44448</v>
      </c>
      <c r="H84" s="78" t="s">
        <v>1487</v>
      </c>
      <c r="I84" s="16">
        <v>85</v>
      </c>
      <c r="J84" s="16">
        <v>52</v>
      </c>
      <c r="K84" s="16">
        <v>37</v>
      </c>
      <c r="L84" s="16">
        <v>15</v>
      </c>
      <c r="M84" s="82">
        <v>40.884999999999998</v>
      </c>
      <c r="N84" s="73">
        <v>41</v>
      </c>
      <c r="O84" s="65">
        <v>3000</v>
      </c>
      <c r="P84" s="66">
        <f>Table2245789101123456789[[#This Row],[PEMBULATAN]]*O84</f>
        <v>123000</v>
      </c>
    </row>
    <row r="85" spans="1:16" ht="26.25" customHeight="1" x14ac:dyDescent="0.2">
      <c r="A85" s="14"/>
      <c r="B85" s="76"/>
      <c r="C85" s="74" t="s">
        <v>591</v>
      </c>
      <c r="D85" s="79" t="s">
        <v>213</v>
      </c>
      <c r="E85" s="13">
        <v>44442</v>
      </c>
      <c r="F85" s="77" t="s">
        <v>214</v>
      </c>
      <c r="G85" s="13">
        <v>44448</v>
      </c>
      <c r="H85" s="78" t="s">
        <v>1487</v>
      </c>
      <c r="I85" s="16">
        <v>96</v>
      </c>
      <c r="J85" s="16">
        <v>64</v>
      </c>
      <c r="K85" s="16">
        <v>23</v>
      </c>
      <c r="L85" s="16">
        <v>11</v>
      </c>
      <c r="M85" s="82">
        <v>35.328000000000003</v>
      </c>
      <c r="N85" s="73">
        <v>36</v>
      </c>
      <c r="O85" s="65">
        <v>3000</v>
      </c>
      <c r="P85" s="66">
        <f>Table2245789101123456789[[#This Row],[PEMBULATAN]]*O85</f>
        <v>108000</v>
      </c>
    </row>
    <row r="86" spans="1:16" ht="26.25" customHeight="1" x14ac:dyDescent="0.2">
      <c r="A86" s="14"/>
      <c r="B86" s="76"/>
      <c r="C86" s="74" t="s">
        <v>592</v>
      </c>
      <c r="D86" s="79" t="s">
        <v>213</v>
      </c>
      <c r="E86" s="13">
        <v>44442</v>
      </c>
      <c r="F86" s="77" t="s">
        <v>214</v>
      </c>
      <c r="G86" s="13">
        <v>44448</v>
      </c>
      <c r="H86" s="78" t="s">
        <v>1487</v>
      </c>
      <c r="I86" s="16">
        <v>90</v>
      </c>
      <c r="J86" s="16">
        <v>67</v>
      </c>
      <c r="K86" s="16">
        <v>16</v>
      </c>
      <c r="L86" s="16">
        <v>11</v>
      </c>
      <c r="M86" s="82">
        <v>24.12</v>
      </c>
      <c r="N86" s="73">
        <v>24</v>
      </c>
      <c r="O86" s="65">
        <v>3000</v>
      </c>
      <c r="P86" s="66">
        <f>Table2245789101123456789[[#This Row],[PEMBULATAN]]*O86</f>
        <v>72000</v>
      </c>
    </row>
    <row r="87" spans="1:16" ht="26.25" customHeight="1" x14ac:dyDescent="0.2">
      <c r="A87" s="14"/>
      <c r="B87" s="76"/>
      <c r="C87" s="74" t="s">
        <v>593</v>
      </c>
      <c r="D87" s="79" t="s">
        <v>213</v>
      </c>
      <c r="E87" s="13">
        <v>44442</v>
      </c>
      <c r="F87" s="77" t="s">
        <v>214</v>
      </c>
      <c r="G87" s="13">
        <v>44448</v>
      </c>
      <c r="H87" s="78" t="s">
        <v>1487</v>
      </c>
      <c r="I87" s="16">
        <v>54</v>
      </c>
      <c r="J87" s="16">
        <v>62</v>
      </c>
      <c r="K87" s="16">
        <v>16</v>
      </c>
      <c r="L87" s="16">
        <v>9</v>
      </c>
      <c r="M87" s="82">
        <v>13.391999999999999</v>
      </c>
      <c r="N87" s="73">
        <v>14</v>
      </c>
      <c r="O87" s="65">
        <v>3000</v>
      </c>
      <c r="P87" s="66">
        <f>Table2245789101123456789[[#This Row],[PEMBULATAN]]*O87</f>
        <v>42000</v>
      </c>
    </row>
    <row r="88" spans="1:16" ht="26.25" customHeight="1" x14ac:dyDescent="0.2">
      <c r="A88" s="14"/>
      <c r="B88" s="76"/>
      <c r="C88" s="74" t="s">
        <v>594</v>
      </c>
      <c r="D88" s="79" t="s">
        <v>213</v>
      </c>
      <c r="E88" s="13">
        <v>44442</v>
      </c>
      <c r="F88" s="77" t="s">
        <v>214</v>
      </c>
      <c r="G88" s="13">
        <v>44448</v>
      </c>
      <c r="H88" s="78" t="s">
        <v>1487</v>
      </c>
      <c r="I88" s="16">
        <v>94</v>
      </c>
      <c r="J88" s="16">
        <v>57</v>
      </c>
      <c r="K88" s="16">
        <v>20</v>
      </c>
      <c r="L88" s="16">
        <v>13</v>
      </c>
      <c r="M88" s="82">
        <v>26.79</v>
      </c>
      <c r="N88" s="73">
        <v>27</v>
      </c>
      <c r="O88" s="65">
        <v>3000</v>
      </c>
      <c r="P88" s="66">
        <f>Table2245789101123456789[[#This Row],[PEMBULATAN]]*O88</f>
        <v>81000</v>
      </c>
    </row>
    <row r="89" spans="1:16" ht="26.25" customHeight="1" x14ac:dyDescent="0.2">
      <c r="A89" s="14"/>
      <c r="B89" s="76"/>
      <c r="C89" s="74" t="s">
        <v>595</v>
      </c>
      <c r="D89" s="79" t="s">
        <v>213</v>
      </c>
      <c r="E89" s="13">
        <v>44442</v>
      </c>
      <c r="F89" s="77" t="s">
        <v>214</v>
      </c>
      <c r="G89" s="13">
        <v>44448</v>
      </c>
      <c r="H89" s="78" t="s">
        <v>1487</v>
      </c>
      <c r="I89" s="16">
        <v>40</v>
      </c>
      <c r="J89" s="16">
        <v>38</v>
      </c>
      <c r="K89" s="16">
        <v>12</v>
      </c>
      <c r="L89" s="16">
        <v>2</v>
      </c>
      <c r="M89" s="82">
        <v>4.5599999999999996</v>
      </c>
      <c r="N89" s="73">
        <v>5</v>
      </c>
      <c r="O89" s="65">
        <v>3000</v>
      </c>
      <c r="P89" s="66">
        <f>Table2245789101123456789[[#This Row],[PEMBULATAN]]*O89</f>
        <v>15000</v>
      </c>
    </row>
    <row r="90" spans="1:16" ht="26.25" customHeight="1" x14ac:dyDescent="0.2">
      <c r="A90" s="14"/>
      <c r="B90" s="76"/>
      <c r="C90" s="74" t="s">
        <v>596</v>
      </c>
      <c r="D90" s="79" t="s">
        <v>213</v>
      </c>
      <c r="E90" s="13">
        <v>44442</v>
      </c>
      <c r="F90" s="77" t="s">
        <v>214</v>
      </c>
      <c r="G90" s="13">
        <v>44448</v>
      </c>
      <c r="H90" s="78" t="s">
        <v>1487</v>
      </c>
      <c r="I90" s="16">
        <v>88</v>
      </c>
      <c r="J90" s="16">
        <v>57</v>
      </c>
      <c r="K90" s="16">
        <v>23</v>
      </c>
      <c r="L90" s="16">
        <v>14</v>
      </c>
      <c r="M90" s="82">
        <v>28.841999999999999</v>
      </c>
      <c r="N90" s="73">
        <v>29</v>
      </c>
      <c r="O90" s="65">
        <v>3000</v>
      </c>
      <c r="P90" s="66">
        <f>Table2245789101123456789[[#This Row],[PEMBULATAN]]*O90</f>
        <v>87000</v>
      </c>
    </row>
    <row r="91" spans="1:16" ht="26.25" customHeight="1" x14ac:dyDescent="0.2">
      <c r="A91" s="14"/>
      <c r="B91" s="76"/>
      <c r="C91" s="74" t="s">
        <v>597</v>
      </c>
      <c r="D91" s="79" t="s">
        <v>213</v>
      </c>
      <c r="E91" s="13">
        <v>44442</v>
      </c>
      <c r="F91" s="77" t="s">
        <v>214</v>
      </c>
      <c r="G91" s="13">
        <v>44448</v>
      </c>
      <c r="H91" s="78" t="s">
        <v>1487</v>
      </c>
      <c r="I91" s="16">
        <v>100</v>
      </c>
      <c r="J91" s="16">
        <v>63</v>
      </c>
      <c r="K91" s="16">
        <v>25</v>
      </c>
      <c r="L91" s="16">
        <v>19</v>
      </c>
      <c r="M91" s="82">
        <v>39.375</v>
      </c>
      <c r="N91" s="73">
        <v>40</v>
      </c>
      <c r="O91" s="65">
        <v>3000</v>
      </c>
      <c r="P91" s="66">
        <f>Table2245789101123456789[[#This Row],[PEMBULATAN]]*O91</f>
        <v>120000</v>
      </c>
    </row>
    <row r="92" spans="1:16" ht="26.25" customHeight="1" x14ac:dyDescent="0.2">
      <c r="A92" s="14"/>
      <c r="B92" s="76"/>
      <c r="C92" s="74" t="s">
        <v>598</v>
      </c>
      <c r="D92" s="79" t="s">
        <v>213</v>
      </c>
      <c r="E92" s="13">
        <v>44442</v>
      </c>
      <c r="F92" s="77" t="s">
        <v>214</v>
      </c>
      <c r="G92" s="13">
        <v>44448</v>
      </c>
      <c r="H92" s="78" t="s">
        <v>1487</v>
      </c>
      <c r="I92" s="16">
        <v>80</v>
      </c>
      <c r="J92" s="16">
        <v>32</v>
      </c>
      <c r="K92" s="16">
        <v>25</v>
      </c>
      <c r="L92" s="16">
        <v>7</v>
      </c>
      <c r="M92" s="82">
        <v>16</v>
      </c>
      <c r="N92" s="73">
        <v>16</v>
      </c>
      <c r="O92" s="65">
        <v>3000</v>
      </c>
      <c r="P92" s="66">
        <f>Table2245789101123456789[[#This Row],[PEMBULATAN]]*O92</f>
        <v>48000</v>
      </c>
    </row>
    <row r="93" spans="1:16" ht="26.25" customHeight="1" x14ac:dyDescent="0.2">
      <c r="A93" s="14"/>
      <c r="B93" s="76"/>
      <c r="C93" s="74" t="s">
        <v>599</v>
      </c>
      <c r="D93" s="79" t="s">
        <v>213</v>
      </c>
      <c r="E93" s="13">
        <v>44442</v>
      </c>
      <c r="F93" s="77" t="s">
        <v>214</v>
      </c>
      <c r="G93" s="13">
        <v>44448</v>
      </c>
      <c r="H93" s="78" t="s">
        <v>1487</v>
      </c>
      <c r="I93" s="16">
        <v>80</v>
      </c>
      <c r="J93" s="16">
        <v>54</v>
      </c>
      <c r="K93" s="16">
        <v>23</v>
      </c>
      <c r="L93" s="16">
        <v>10</v>
      </c>
      <c r="M93" s="82">
        <v>24.84</v>
      </c>
      <c r="N93" s="73">
        <v>25</v>
      </c>
      <c r="O93" s="65">
        <v>3000</v>
      </c>
      <c r="P93" s="66">
        <f>Table2245789101123456789[[#This Row],[PEMBULATAN]]*O93</f>
        <v>75000</v>
      </c>
    </row>
    <row r="94" spans="1:16" ht="26.25" customHeight="1" x14ac:dyDescent="0.2">
      <c r="A94" s="14"/>
      <c r="B94" s="76"/>
      <c r="C94" s="74" t="s">
        <v>600</v>
      </c>
      <c r="D94" s="79" t="s">
        <v>213</v>
      </c>
      <c r="E94" s="13">
        <v>44442</v>
      </c>
      <c r="F94" s="77" t="s">
        <v>214</v>
      </c>
      <c r="G94" s="13">
        <v>44448</v>
      </c>
      <c r="H94" s="78" t="s">
        <v>1487</v>
      </c>
      <c r="I94" s="16">
        <v>103</v>
      </c>
      <c r="J94" s="16">
        <v>60</v>
      </c>
      <c r="K94" s="16">
        <v>35</v>
      </c>
      <c r="L94" s="16">
        <v>11</v>
      </c>
      <c r="M94" s="82">
        <v>54.075000000000003</v>
      </c>
      <c r="N94" s="73">
        <v>54</v>
      </c>
      <c r="O94" s="65">
        <v>3000</v>
      </c>
      <c r="P94" s="66">
        <f>Table2245789101123456789[[#This Row],[PEMBULATAN]]*O94</f>
        <v>162000</v>
      </c>
    </row>
    <row r="95" spans="1:16" ht="26.25" customHeight="1" x14ac:dyDescent="0.2">
      <c r="A95" s="14"/>
      <c r="B95" s="76"/>
      <c r="C95" s="74" t="s">
        <v>601</v>
      </c>
      <c r="D95" s="79" t="s">
        <v>213</v>
      </c>
      <c r="E95" s="13">
        <v>44442</v>
      </c>
      <c r="F95" s="77" t="s">
        <v>214</v>
      </c>
      <c r="G95" s="13">
        <v>44448</v>
      </c>
      <c r="H95" s="78" t="s">
        <v>1487</v>
      </c>
      <c r="I95" s="16">
        <v>100</v>
      </c>
      <c r="J95" s="16">
        <v>54</v>
      </c>
      <c r="K95" s="16">
        <v>22</v>
      </c>
      <c r="L95" s="16">
        <v>20</v>
      </c>
      <c r="M95" s="82">
        <v>29.7</v>
      </c>
      <c r="N95" s="73">
        <v>30</v>
      </c>
      <c r="O95" s="65">
        <v>3000</v>
      </c>
      <c r="P95" s="66">
        <f>Table2245789101123456789[[#This Row],[PEMBULATAN]]*O95</f>
        <v>90000</v>
      </c>
    </row>
    <row r="96" spans="1:16" ht="26.25" customHeight="1" x14ac:dyDescent="0.2">
      <c r="A96" s="14"/>
      <c r="B96" s="76"/>
      <c r="C96" s="74" t="s">
        <v>602</v>
      </c>
      <c r="D96" s="79" t="s">
        <v>213</v>
      </c>
      <c r="E96" s="13">
        <v>44442</v>
      </c>
      <c r="F96" s="77" t="s">
        <v>214</v>
      </c>
      <c r="G96" s="13">
        <v>44448</v>
      </c>
      <c r="H96" s="78" t="s">
        <v>1487</v>
      </c>
      <c r="I96" s="16">
        <v>94</v>
      </c>
      <c r="J96" s="16">
        <v>50</v>
      </c>
      <c r="K96" s="16">
        <v>39</v>
      </c>
      <c r="L96" s="16">
        <v>18</v>
      </c>
      <c r="M96" s="82">
        <v>45.825000000000003</v>
      </c>
      <c r="N96" s="73">
        <v>46</v>
      </c>
      <c r="O96" s="65">
        <v>3000</v>
      </c>
      <c r="P96" s="66">
        <f>Table2245789101123456789[[#This Row],[PEMBULATAN]]*O96</f>
        <v>138000</v>
      </c>
    </row>
    <row r="97" spans="1:16" ht="26.25" customHeight="1" x14ac:dyDescent="0.2">
      <c r="A97" s="14"/>
      <c r="B97" s="76"/>
      <c r="C97" s="74" t="s">
        <v>603</v>
      </c>
      <c r="D97" s="79" t="s">
        <v>213</v>
      </c>
      <c r="E97" s="13">
        <v>44442</v>
      </c>
      <c r="F97" s="77" t="s">
        <v>214</v>
      </c>
      <c r="G97" s="13">
        <v>44448</v>
      </c>
      <c r="H97" s="78" t="s">
        <v>1487</v>
      </c>
      <c r="I97" s="16">
        <v>94</v>
      </c>
      <c r="J97" s="16">
        <v>59</v>
      </c>
      <c r="K97" s="16">
        <v>30</v>
      </c>
      <c r="L97" s="16">
        <v>13</v>
      </c>
      <c r="M97" s="82">
        <v>41.594999999999999</v>
      </c>
      <c r="N97" s="73">
        <v>42</v>
      </c>
      <c r="O97" s="65">
        <v>3000</v>
      </c>
      <c r="P97" s="66">
        <f>Table2245789101123456789[[#This Row],[PEMBULATAN]]*O97</f>
        <v>126000</v>
      </c>
    </row>
    <row r="98" spans="1:16" ht="26.25" customHeight="1" x14ac:dyDescent="0.2">
      <c r="A98" s="14"/>
      <c r="B98" s="76"/>
      <c r="C98" s="74" t="s">
        <v>604</v>
      </c>
      <c r="D98" s="79" t="s">
        <v>213</v>
      </c>
      <c r="E98" s="13">
        <v>44442</v>
      </c>
      <c r="F98" s="77" t="s">
        <v>214</v>
      </c>
      <c r="G98" s="13">
        <v>44448</v>
      </c>
      <c r="H98" s="78" t="s">
        <v>1487</v>
      </c>
      <c r="I98" s="16">
        <v>94</v>
      </c>
      <c r="J98" s="16">
        <v>53</v>
      </c>
      <c r="K98" s="16">
        <v>28</v>
      </c>
      <c r="L98" s="16">
        <v>8</v>
      </c>
      <c r="M98" s="82">
        <v>34.874000000000002</v>
      </c>
      <c r="N98" s="73">
        <v>35</v>
      </c>
      <c r="O98" s="65">
        <v>3000</v>
      </c>
      <c r="P98" s="66">
        <f>Table2245789101123456789[[#This Row],[PEMBULATAN]]*O98</f>
        <v>105000</v>
      </c>
    </row>
    <row r="99" spans="1:16" ht="26.25" customHeight="1" x14ac:dyDescent="0.2">
      <c r="A99" s="14"/>
      <c r="B99" s="76"/>
      <c r="C99" s="74" t="s">
        <v>605</v>
      </c>
      <c r="D99" s="79" t="s">
        <v>213</v>
      </c>
      <c r="E99" s="13">
        <v>44442</v>
      </c>
      <c r="F99" s="77" t="s">
        <v>214</v>
      </c>
      <c r="G99" s="13">
        <v>44448</v>
      </c>
      <c r="H99" s="78" t="s">
        <v>1487</v>
      </c>
      <c r="I99" s="16">
        <v>95</v>
      </c>
      <c r="J99" s="16">
        <v>58</v>
      </c>
      <c r="K99" s="16">
        <v>25</v>
      </c>
      <c r="L99" s="16">
        <v>15</v>
      </c>
      <c r="M99" s="82">
        <v>34.4375</v>
      </c>
      <c r="N99" s="73">
        <v>35</v>
      </c>
      <c r="O99" s="65">
        <v>3000</v>
      </c>
      <c r="P99" s="66">
        <f>Table2245789101123456789[[#This Row],[PEMBULATAN]]*O99</f>
        <v>105000</v>
      </c>
    </row>
    <row r="100" spans="1:16" ht="26.25" customHeight="1" x14ac:dyDescent="0.2">
      <c r="A100" s="14"/>
      <c r="B100" s="76"/>
      <c r="C100" s="74" t="s">
        <v>606</v>
      </c>
      <c r="D100" s="79" t="s">
        <v>213</v>
      </c>
      <c r="E100" s="13">
        <v>44442</v>
      </c>
      <c r="F100" s="77" t="s">
        <v>214</v>
      </c>
      <c r="G100" s="13">
        <v>44448</v>
      </c>
      <c r="H100" s="78" t="s">
        <v>1487</v>
      </c>
      <c r="I100" s="16">
        <v>93</v>
      </c>
      <c r="J100" s="16">
        <v>47</v>
      </c>
      <c r="K100" s="16">
        <v>35</v>
      </c>
      <c r="L100" s="16">
        <v>16</v>
      </c>
      <c r="M100" s="82">
        <v>38.246250000000003</v>
      </c>
      <c r="N100" s="73">
        <v>38</v>
      </c>
      <c r="O100" s="65">
        <v>3000</v>
      </c>
      <c r="P100" s="66">
        <f>Table2245789101123456789[[#This Row],[PEMBULATAN]]*O100</f>
        <v>114000</v>
      </c>
    </row>
    <row r="101" spans="1:16" ht="26.25" customHeight="1" x14ac:dyDescent="0.2">
      <c r="A101" s="14"/>
      <c r="B101" s="76"/>
      <c r="C101" s="74" t="s">
        <v>607</v>
      </c>
      <c r="D101" s="79" t="s">
        <v>213</v>
      </c>
      <c r="E101" s="13">
        <v>44442</v>
      </c>
      <c r="F101" s="77" t="s">
        <v>214</v>
      </c>
      <c r="G101" s="13">
        <v>44448</v>
      </c>
      <c r="H101" s="78" t="s">
        <v>1487</v>
      </c>
      <c r="I101" s="16">
        <v>82</v>
      </c>
      <c r="J101" s="16">
        <v>50</v>
      </c>
      <c r="K101" s="16">
        <v>27</v>
      </c>
      <c r="L101" s="16">
        <v>7</v>
      </c>
      <c r="M101" s="82">
        <v>27.675000000000001</v>
      </c>
      <c r="N101" s="73">
        <v>28</v>
      </c>
      <c r="O101" s="65">
        <v>3000</v>
      </c>
      <c r="P101" s="66">
        <f>Table2245789101123456789[[#This Row],[PEMBULATAN]]*O101</f>
        <v>84000</v>
      </c>
    </row>
    <row r="102" spans="1:16" ht="26.25" customHeight="1" x14ac:dyDescent="0.2">
      <c r="A102" s="14"/>
      <c r="B102" s="76"/>
      <c r="C102" s="74" t="s">
        <v>608</v>
      </c>
      <c r="D102" s="79" t="s">
        <v>213</v>
      </c>
      <c r="E102" s="13">
        <v>44442</v>
      </c>
      <c r="F102" s="77" t="s">
        <v>214</v>
      </c>
      <c r="G102" s="13">
        <v>44448</v>
      </c>
      <c r="H102" s="78" t="s">
        <v>1487</v>
      </c>
      <c r="I102" s="16">
        <v>95</v>
      </c>
      <c r="J102" s="16">
        <v>69</v>
      </c>
      <c r="K102" s="16">
        <v>34</v>
      </c>
      <c r="L102" s="16">
        <v>19</v>
      </c>
      <c r="M102" s="82">
        <v>55.717500000000001</v>
      </c>
      <c r="N102" s="73">
        <v>56</v>
      </c>
      <c r="O102" s="65">
        <v>3000</v>
      </c>
      <c r="P102" s="66">
        <f>Table2245789101123456789[[#This Row],[PEMBULATAN]]*O102</f>
        <v>168000</v>
      </c>
    </row>
    <row r="103" spans="1:16" ht="26.25" customHeight="1" x14ac:dyDescent="0.2">
      <c r="A103" s="14"/>
      <c r="B103" s="76"/>
      <c r="C103" s="74" t="s">
        <v>609</v>
      </c>
      <c r="D103" s="79" t="s">
        <v>213</v>
      </c>
      <c r="E103" s="13">
        <v>44442</v>
      </c>
      <c r="F103" s="77" t="s">
        <v>214</v>
      </c>
      <c r="G103" s="13">
        <v>44448</v>
      </c>
      <c r="H103" s="78" t="s">
        <v>1487</v>
      </c>
      <c r="I103" s="16">
        <v>52</v>
      </c>
      <c r="J103" s="16">
        <v>37</v>
      </c>
      <c r="K103" s="16">
        <v>20</v>
      </c>
      <c r="L103" s="16">
        <v>5</v>
      </c>
      <c r="M103" s="82">
        <v>9.6199999999999992</v>
      </c>
      <c r="N103" s="73">
        <v>10</v>
      </c>
      <c r="O103" s="65">
        <v>3000</v>
      </c>
      <c r="P103" s="66">
        <f>Table2245789101123456789[[#This Row],[PEMBULATAN]]*O103</f>
        <v>30000</v>
      </c>
    </row>
    <row r="104" spans="1:16" ht="26.25" customHeight="1" x14ac:dyDescent="0.2">
      <c r="A104" s="14"/>
      <c r="B104" s="76"/>
      <c r="C104" s="74" t="s">
        <v>610</v>
      </c>
      <c r="D104" s="79" t="s">
        <v>213</v>
      </c>
      <c r="E104" s="13">
        <v>44442</v>
      </c>
      <c r="F104" s="77" t="s">
        <v>214</v>
      </c>
      <c r="G104" s="13">
        <v>44448</v>
      </c>
      <c r="H104" s="78" t="s">
        <v>1487</v>
      </c>
      <c r="I104" s="16">
        <v>86</v>
      </c>
      <c r="J104" s="16">
        <v>55</v>
      </c>
      <c r="K104" s="16">
        <v>28</v>
      </c>
      <c r="L104" s="16">
        <v>23</v>
      </c>
      <c r="M104" s="82">
        <v>33.11</v>
      </c>
      <c r="N104" s="73">
        <v>33</v>
      </c>
      <c r="O104" s="65">
        <v>3000</v>
      </c>
      <c r="P104" s="66">
        <f>Table2245789101123456789[[#This Row],[PEMBULATAN]]*O104</f>
        <v>99000</v>
      </c>
    </row>
    <row r="105" spans="1:16" ht="26.25" customHeight="1" x14ac:dyDescent="0.2">
      <c r="A105" s="14"/>
      <c r="B105" s="76"/>
      <c r="C105" s="74" t="s">
        <v>611</v>
      </c>
      <c r="D105" s="79" t="s">
        <v>213</v>
      </c>
      <c r="E105" s="13">
        <v>44442</v>
      </c>
      <c r="F105" s="77" t="s">
        <v>214</v>
      </c>
      <c r="G105" s="13">
        <v>44448</v>
      </c>
      <c r="H105" s="78" t="s">
        <v>1487</v>
      </c>
      <c r="I105" s="16">
        <v>49</v>
      </c>
      <c r="J105" s="16">
        <v>38</v>
      </c>
      <c r="K105" s="16">
        <v>60</v>
      </c>
      <c r="L105" s="16">
        <v>10</v>
      </c>
      <c r="M105" s="82">
        <v>27.93</v>
      </c>
      <c r="N105" s="73">
        <v>28</v>
      </c>
      <c r="O105" s="65">
        <v>3000</v>
      </c>
      <c r="P105" s="66">
        <f>Table2245789101123456789[[#This Row],[PEMBULATAN]]*O105</f>
        <v>84000</v>
      </c>
    </row>
    <row r="106" spans="1:16" ht="26.25" customHeight="1" x14ac:dyDescent="0.2">
      <c r="A106" s="14"/>
      <c r="B106" s="76"/>
      <c r="C106" s="74" t="s">
        <v>612</v>
      </c>
      <c r="D106" s="79" t="s">
        <v>213</v>
      </c>
      <c r="E106" s="13">
        <v>44442</v>
      </c>
      <c r="F106" s="77" t="s">
        <v>214</v>
      </c>
      <c r="G106" s="13">
        <v>44448</v>
      </c>
      <c r="H106" s="78" t="s">
        <v>1487</v>
      </c>
      <c r="I106" s="16">
        <v>68</v>
      </c>
      <c r="J106" s="16">
        <v>46</v>
      </c>
      <c r="K106" s="16">
        <v>28</v>
      </c>
      <c r="L106" s="16">
        <v>18</v>
      </c>
      <c r="M106" s="82">
        <v>21.896000000000001</v>
      </c>
      <c r="N106" s="73">
        <v>22</v>
      </c>
      <c r="O106" s="65">
        <v>3000</v>
      </c>
      <c r="P106" s="66">
        <f>Table2245789101123456789[[#This Row],[PEMBULATAN]]*O106</f>
        <v>66000</v>
      </c>
    </row>
    <row r="107" spans="1:16" ht="26.25" customHeight="1" x14ac:dyDescent="0.2">
      <c r="A107" s="14"/>
      <c r="B107" s="76"/>
      <c r="C107" s="74" t="s">
        <v>613</v>
      </c>
      <c r="D107" s="79" t="s">
        <v>213</v>
      </c>
      <c r="E107" s="13">
        <v>44442</v>
      </c>
      <c r="F107" s="77" t="s">
        <v>214</v>
      </c>
      <c r="G107" s="13">
        <v>44448</v>
      </c>
      <c r="H107" s="78" t="s">
        <v>1487</v>
      </c>
      <c r="I107" s="16">
        <v>70</v>
      </c>
      <c r="J107" s="16">
        <v>47</v>
      </c>
      <c r="K107" s="16">
        <v>57</v>
      </c>
      <c r="L107" s="16">
        <v>34</v>
      </c>
      <c r="M107" s="82">
        <v>46.8825</v>
      </c>
      <c r="N107" s="73">
        <v>47</v>
      </c>
      <c r="O107" s="65">
        <v>3000</v>
      </c>
      <c r="P107" s="66">
        <f>Table2245789101123456789[[#This Row],[PEMBULATAN]]*O107</f>
        <v>141000</v>
      </c>
    </row>
    <row r="108" spans="1:16" ht="26.25" customHeight="1" x14ac:dyDescent="0.2">
      <c r="A108" s="14"/>
      <c r="B108" s="76"/>
      <c r="C108" s="74" t="s">
        <v>614</v>
      </c>
      <c r="D108" s="79" t="s">
        <v>213</v>
      </c>
      <c r="E108" s="13">
        <v>44442</v>
      </c>
      <c r="F108" s="77" t="s">
        <v>214</v>
      </c>
      <c r="G108" s="13">
        <v>44448</v>
      </c>
      <c r="H108" s="78" t="s">
        <v>1487</v>
      </c>
      <c r="I108" s="16">
        <v>88</v>
      </c>
      <c r="J108" s="16">
        <v>52</v>
      </c>
      <c r="K108" s="16">
        <v>29</v>
      </c>
      <c r="L108" s="16">
        <v>18</v>
      </c>
      <c r="M108" s="82">
        <v>33.176000000000002</v>
      </c>
      <c r="N108" s="73">
        <v>33</v>
      </c>
      <c r="O108" s="65">
        <v>3000</v>
      </c>
      <c r="P108" s="66">
        <f>Table2245789101123456789[[#This Row],[PEMBULATAN]]*O108</f>
        <v>99000</v>
      </c>
    </row>
    <row r="109" spans="1:16" ht="26.25" customHeight="1" x14ac:dyDescent="0.2">
      <c r="A109" s="14"/>
      <c r="B109" s="76"/>
      <c r="C109" s="74" t="s">
        <v>615</v>
      </c>
      <c r="D109" s="79" t="s">
        <v>213</v>
      </c>
      <c r="E109" s="13">
        <v>44442</v>
      </c>
      <c r="F109" s="77" t="s">
        <v>214</v>
      </c>
      <c r="G109" s="13">
        <v>44448</v>
      </c>
      <c r="H109" s="78" t="s">
        <v>1487</v>
      </c>
      <c r="I109" s="16">
        <v>80</v>
      </c>
      <c r="J109" s="16">
        <v>53</v>
      </c>
      <c r="K109" s="16">
        <v>25</v>
      </c>
      <c r="L109" s="16">
        <v>12</v>
      </c>
      <c r="M109" s="82">
        <v>26.5</v>
      </c>
      <c r="N109" s="73">
        <v>27</v>
      </c>
      <c r="O109" s="65">
        <v>3000</v>
      </c>
      <c r="P109" s="66">
        <f>Table2245789101123456789[[#This Row],[PEMBULATAN]]*O109</f>
        <v>81000</v>
      </c>
    </row>
    <row r="110" spans="1:16" ht="26.25" customHeight="1" x14ac:dyDescent="0.2">
      <c r="A110" s="14"/>
      <c r="B110" s="76"/>
      <c r="C110" s="74" t="s">
        <v>616</v>
      </c>
      <c r="D110" s="79" t="s">
        <v>213</v>
      </c>
      <c r="E110" s="13">
        <v>44442</v>
      </c>
      <c r="F110" s="77" t="s">
        <v>214</v>
      </c>
      <c r="G110" s="13">
        <v>44448</v>
      </c>
      <c r="H110" s="78" t="s">
        <v>1487</v>
      </c>
      <c r="I110" s="16">
        <v>45</v>
      </c>
      <c r="J110" s="16">
        <v>40</v>
      </c>
      <c r="K110" s="16">
        <v>10</v>
      </c>
      <c r="L110" s="16">
        <v>3</v>
      </c>
      <c r="M110" s="82">
        <v>4.5</v>
      </c>
      <c r="N110" s="73">
        <v>5</v>
      </c>
      <c r="O110" s="65">
        <v>3000</v>
      </c>
      <c r="P110" s="66">
        <f>Table2245789101123456789[[#This Row],[PEMBULATAN]]*O110</f>
        <v>15000</v>
      </c>
    </row>
    <row r="111" spans="1:16" ht="26.25" customHeight="1" x14ac:dyDescent="0.2">
      <c r="A111" s="14"/>
      <c r="B111" s="76"/>
      <c r="C111" s="74" t="s">
        <v>617</v>
      </c>
      <c r="D111" s="79" t="s">
        <v>213</v>
      </c>
      <c r="E111" s="13">
        <v>44442</v>
      </c>
      <c r="F111" s="77" t="s">
        <v>214</v>
      </c>
      <c r="G111" s="13">
        <v>44448</v>
      </c>
      <c r="H111" s="78" t="s">
        <v>1487</v>
      </c>
      <c r="I111" s="16">
        <v>81</v>
      </c>
      <c r="J111" s="16">
        <v>54</v>
      </c>
      <c r="K111" s="16">
        <v>28</v>
      </c>
      <c r="L111" s="16">
        <v>13</v>
      </c>
      <c r="M111" s="82">
        <v>30.617999999999999</v>
      </c>
      <c r="N111" s="73">
        <v>31</v>
      </c>
      <c r="O111" s="65">
        <v>3000</v>
      </c>
      <c r="P111" s="66">
        <f>Table2245789101123456789[[#This Row],[PEMBULATAN]]*O111</f>
        <v>93000</v>
      </c>
    </row>
    <row r="112" spans="1:16" ht="26.25" customHeight="1" x14ac:dyDescent="0.2">
      <c r="A112" s="14"/>
      <c r="B112" s="76"/>
      <c r="C112" s="74" t="s">
        <v>618</v>
      </c>
      <c r="D112" s="79" t="s">
        <v>213</v>
      </c>
      <c r="E112" s="13">
        <v>44442</v>
      </c>
      <c r="F112" s="77" t="s">
        <v>214</v>
      </c>
      <c r="G112" s="13">
        <v>44448</v>
      </c>
      <c r="H112" s="78" t="s">
        <v>1487</v>
      </c>
      <c r="I112" s="16">
        <v>92</v>
      </c>
      <c r="J112" s="16">
        <v>47</v>
      </c>
      <c r="K112" s="16">
        <v>28</v>
      </c>
      <c r="L112" s="16">
        <v>13</v>
      </c>
      <c r="M112" s="82">
        <v>30.268000000000001</v>
      </c>
      <c r="N112" s="73">
        <v>30</v>
      </c>
      <c r="O112" s="65">
        <v>3000</v>
      </c>
      <c r="P112" s="66">
        <f>Table2245789101123456789[[#This Row],[PEMBULATAN]]*O112</f>
        <v>90000</v>
      </c>
    </row>
    <row r="113" spans="1:16" ht="26.25" customHeight="1" x14ac:dyDescent="0.2">
      <c r="A113" s="14"/>
      <c r="B113" s="76"/>
      <c r="C113" s="74" t="s">
        <v>619</v>
      </c>
      <c r="D113" s="79" t="s">
        <v>213</v>
      </c>
      <c r="E113" s="13">
        <v>44442</v>
      </c>
      <c r="F113" s="77" t="s">
        <v>214</v>
      </c>
      <c r="G113" s="13">
        <v>44448</v>
      </c>
      <c r="H113" s="78" t="s">
        <v>1487</v>
      </c>
      <c r="I113" s="16">
        <v>65</v>
      </c>
      <c r="J113" s="16">
        <v>40</v>
      </c>
      <c r="K113" s="16">
        <v>32</v>
      </c>
      <c r="L113" s="16">
        <v>9</v>
      </c>
      <c r="M113" s="82">
        <v>20.8</v>
      </c>
      <c r="N113" s="73">
        <v>21</v>
      </c>
      <c r="O113" s="65">
        <v>3000</v>
      </c>
      <c r="P113" s="66">
        <f>Table2245789101123456789[[#This Row],[PEMBULATAN]]*O113</f>
        <v>63000</v>
      </c>
    </row>
    <row r="114" spans="1:16" ht="26.25" customHeight="1" x14ac:dyDescent="0.2">
      <c r="A114" s="14"/>
      <c r="B114" s="76"/>
      <c r="C114" s="74" t="s">
        <v>620</v>
      </c>
      <c r="D114" s="79" t="s">
        <v>213</v>
      </c>
      <c r="E114" s="13">
        <v>44442</v>
      </c>
      <c r="F114" s="77" t="s">
        <v>214</v>
      </c>
      <c r="G114" s="13">
        <v>44448</v>
      </c>
      <c r="H114" s="78" t="s">
        <v>1487</v>
      </c>
      <c r="I114" s="16">
        <v>50</v>
      </c>
      <c r="J114" s="16">
        <v>34</v>
      </c>
      <c r="K114" s="16">
        <v>33</v>
      </c>
      <c r="L114" s="16">
        <v>3</v>
      </c>
      <c r="M114" s="82">
        <v>14.025</v>
      </c>
      <c r="N114" s="73">
        <v>14</v>
      </c>
      <c r="O114" s="65">
        <v>3000</v>
      </c>
      <c r="P114" s="66">
        <f>Table2245789101123456789[[#This Row],[PEMBULATAN]]*O114</f>
        <v>42000</v>
      </c>
    </row>
    <row r="115" spans="1:16" ht="26.25" customHeight="1" x14ac:dyDescent="0.2">
      <c r="A115" s="14"/>
      <c r="B115" s="76"/>
      <c r="C115" s="74" t="s">
        <v>621</v>
      </c>
      <c r="D115" s="79" t="s">
        <v>213</v>
      </c>
      <c r="E115" s="13">
        <v>44442</v>
      </c>
      <c r="F115" s="77" t="s">
        <v>214</v>
      </c>
      <c r="G115" s="13">
        <v>44448</v>
      </c>
      <c r="H115" s="78" t="s">
        <v>1487</v>
      </c>
      <c r="I115" s="16">
        <v>76</v>
      </c>
      <c r="J115" s="16">
        <v>66</v>
      </c>
      <c r="K115" s="16">
        <v>18</v>
      </c>
      <c r="L115" s="16">
        <v>10</v>
      </c>
      <c r="M115" s="82">
        <v>22.571999999999999</v>
      </c>
      <c r="N115" s="73">
        <v>23</v>
      </c>
      <c r="O115" s="65">
        <v>3000</v>
      </c>
      <c r="P115" s="66">
        <f>Table2245789101123456789[[#This Row],[PEMBULATAN]]*O115</f>
        <v>69000</v>
      </c>
    </row>
    <row r="116" spans="1:16" ht="26.25" customHeight="1" x14ac:dyDescent="0.2">
      <c r="A116" s="14"/>
      <c r="B116" s="76"/>
      <c r="C116" s="74" t="s">
        <v>622</v>
      </c>
      <c r="D116" s="79" t="s">
        <v>213</v>
      </c>
      <c r="E116" s="13">
        <v>44442</v>
      </c>
      <c r="F116" s="77" t="s">
        <v>214</v>
      </c>
      <c r="G116" s="13">
        <v>44448</v>
      </c>
      <c r="H116" s="78" t="s">
        <v>1487</v>
      </c>
      <c r="I116" s="16">
        <v>88</v>
      </c>
      <c r="J116" s="16">
        <v>60</v>
      </c>
      <c r="K116" s="16">
        <v>26</v>
      </c>
      <c r="L116" s="16">
        <v>12</v>
      </c>
      <c r="M116" s="82">
        <v>34.32</v>
      </c>
      <c r="N116" s="73">
        <v>35</v>
      </c>
      <c r="O116" s="65">
        <v>3000</v>
      </c>
      <c r="P116" s="66">
        <f>Table2245789101123456789[[#This Row],[PEMBULATAN]]*O116</f>
        <v>105000</v>
      </c>
    </row>
    <row r="117" spans="1:16" ht="26.25" customHeight="1" x14ac:dyDescent="0.2">
      <c r="A117" s="14"/>
      <c r="B117" s="76"/>
      <c r="C117" s="74" t="s">
        <v>623</v>
      </c>
      <c r="D117" s="79" t="s">
        <v>213</v>
      </c>
      <c r="E117" s="13">
        <v>44442</v>
      </c>
      <c r="F117" s="77" t="s">
        <v>214</v>
      </c>
      <c r="G117" s="13">
        <v>44448</v>
      </c>
      <c r="H117" s="78" t="s">
        <v>1487</v>
      </c>
      <c r="I117" s="16">
        <v>80</v>
      </c>
      <c r="J117" s="16">
        <v>53</v>
      </c>
      <c r="K117" s="16">
        <v>20</v>
      </c>
      <c r="L117" s="16">
        <v>11</v>
      </c>
      <c r="M117" s="82">
        <v>21.2</v>
      </c>
      <c r="N117" s="73">
        <v>21</v>
      </c>
      <c r="O117" s="65">
        <v>3000</v>
      </c>
      <c r="P117" s="66">
        <f>Table2245789101123456789[[#This Row],[PEMBULATAN]]*O117</f>
        <v>63000</v>
      </c>
    </row>
    <row r="118" spans="1:16" ht="26.25" customHeight="1" x14ac:dyDescent="0.2">
      <c r="A118" s="14"/>
      <c r="B118" s="76"/>
      <c r="C118" s="74" t="s">
        <v>624</v>
      </c>
      <c r="D118" s="79" t="s">
        <v>213</v>
      </c>
      <c r="E118" s="13">
        <v>44442</v>
      </c>
      <c r="F118" s="77" t="s">
        <v>214</v>
      </c>
      <c r="G118" s="13">
        <v>44448</v>
      </c>
      <c r="H118" s="78" t="s">
        <v>1487</v>
      </c>
      <c r="I118" s="16">
        <v>72</v>
      </c>
      <c r="J118" s="16">
        <v>63</v>
      </c>
      <c r="K118" s="16">
        <v>25</v>
      </c>
      <c r="L118" s="16">
        <v>14</v>
      </c>
      <c r="M118" s="82">
        <v>28.35</v>
      </c>
      <c r="N118" s="73">
        <v>29</v>
      </c>
      <c r="O118" s="65">
        <v>3000</v>
      </c>
      <c r="P118" s="66">
        <f>Table2245789101123456789[[#This Row],[PEMBULATAN]]*O118</f>
        <v>87000</v>
      </c>
    </row>
    <row r="119" spans="1:16" ht="26.25" customHeight="1" x14ac:dyDescent="0.2">
      <c r="A119" s="14"/>
      <c r="B119" s="76"/>
      <c r="C119" s="74" t="s">
        <v>625</v>
      </c>
      <c r="D119" s="79" t="s">
        <v>213</v>
      </c>
      <c r="E119" s="13">
        <v>44442</v>
      </c>
      <c r="F119" s="77" t="s">
        <v>214</v>
      </c>
      <c r="G119" s="13">
        <v>44448</v>
      </c>
      <c r="H119" s="78" t="s">
        <v>1487</v>
      </c>
      <c r="I119" s="16">
        <v>84</v>
      </c>
      <c r="J119" s="16">
        <v>63</v>
      </c>
      <c r="K119" s="16">
        <v>24</v>
      </c>
      <c r="L119" s="16">
        <v>16</v>
      </c>
      <c r="M119" s="82">
        <v>31.751999999999999</v>
      </c>
      <c r="N119" s="73">
        <v>32</v>
      </c>
      <c r="O119" s="65">
        <v>3000</v>
      </c>
      <c r="P119" s="66">
        <f>Table2245789101123456789[[#This Row],[PEMBULATAN]]*O119</f>
        <v>96000</v>
      </c>
    </row>
    <row r="120" spans="1:16" ht="26.25" customHeight="1" x14ac:dyDescent="0.2">
      <c r="A120" s="14"/>
      <c r="B120" s="76"/>
      <c r="C120" s="74" t="s">
        <v>626</v>
      </c>
      <c r="D120" s="79" t="s">
        <v>213</v>
      </c>
      <c r="E120" s="13">
        <v>44442</v>
      </c>
      <c r="F120" s="77" t="s">
        <v>214</v>
      </c>
      <c r="G120" s="13">
        <v>44448</v>
      </c>
      <c r="H120" s="78" t="s">
        <v>1487</v>
      </c>
      <c r="I120" s="16">
        <v>90</v>
      </c>
      <c r="J120" s="16">
        <v>58</v>
      </c>
      <c r="K120" s="16">
        <v>24</v>
      </c>
      <c r="L120" s="16">
        <v>14</v>
      </c>
      <c r="M120" s="82">
        <v>31.32</v>
      </c>
      <c r="N120" s="73">
        <v>32</v>
      </c>
      <c r="O120" s="65">
        <v>3000</v>
      </c>
      <c r="P120" s="66">
        <f>Table2245789101123456789[[#This Row],[PEMBULATAN]]*O120</f>
        <v>96000</v>
      </c>
    </row>
    <row r="121" spans="1:16" ht="26.25" customHeight="1" x14ac:dyDescent="0.2">
      <c r="A121" s="14"/>
      <c r="B121" s="76"/>
      <c r="C121" s="74" t="s">
        <v>627</v>
      </c>
      <c r="D121" s="79" t="s">
        <v>213</v>
      </c>
      <c r="E121" s="13">
        <v>44442</v>
      </c>
      <c r="F121" s="77" t="s">
        <v>214</v>
      </c>
      <c r="G121" s="13">
        <v>44448</v>
      </c>
      <c r="H121" s="78" t="s">
        <v>1487</v>
      </c>
      <c r="I121" s="16">
        <v>57</v>
      </c>
      <c r="J121" s="16">
        <v>46</v>
      </c>
      <c r="K121" s="16">
        <v>28</v>
      </c>
      <c r="L121" s="16">
        <v>7</v>
      </c>
      <c r="M121" s="82">
        <v>18.353999999999999</v>
      </c>
      <c r="N121" s="73">
        <v>19</v>
      </c>
      <c r="O121" s="65">
        <v>3000</v>
      </c>
      <c r="P121" s="66">
        <f>Table2245789101123456789[[#This Row],[PEMBULATAN]]*O121</f>
        <v>57000</v>
      </c>
    </row>
    <row r="122" spans="1:16" ht="26.25" customHeight="1" x14ac:dyDescent="0.2">
      <c r="A122" s="14"/>
      <c r="B122" s="76"/>
      <c r="C122" s="74" t="s">
        <v>628</v>
      </c>
      <c r="D122" s="79" t="s">
        <v>213</v>
      </c>
      <c r="E122" s="13">
        <v>44442</v>
      </c>
      <c r="F122" s="77" t="s">
        <v>214</v>
      </c>
      <c r="G122" s="13">
        <v>44448</v>
      </c>
      <c r="H122" s="78" t="s">
        <v>1487</v>
      </c>
      <c r="I122" s="16">
        <v>45</v>
      </c>
      <c r="J122" s="16">
        <v>53</v>
      </c>
      <c r="K122" s="16">
        <v>20</v>
      </c>
      <c r="L122" s="16">
        <v>5</v>
      </c>
      <c r="M122" s="82">
        <v>11.925000000000001</v>
      </c>
      <c r="N122" s="73">
        <v>12</v>
      </c>
      <c r="O122" s="65">
        <v>3000</v>
      </c>
      <c r="P122" s="66">
        <f>Table2245789101123456789[[#This Row],[PEMBULATAN]]*O122</f>
        <v>36000</v>
      </c>
    </row>
    <row r="123" spans="1:16" ht="26.25" customHeight="1" x14ac:dyDescent="0.2">
      <c r="A123" s="14"/>
      <c r="B123" s="76"/>
      <c r="C123" s="74" t="s">
        <v>629</v>
      </c>
      <c r="D123" s="79" t="s">
        <v>213</v>
      </c>
      <c r="E123" s="13">
        <v>44442</v>
      </c>
      <c r="F123" s="77" t="s">
        <v>214</v>
      </c>
      <c r="G123" s="13">
        <v>44448</v>
      </c>
      <c r="H123" s="78" t="s">
        <v>1487</v>
      </c>
      <c r="I123" s="16">
        <v>45</v>
      </c>
      <c r="J123" s="16">
        <v>35</v>
      </c>
      <c r="K123" s="16">
        <v>33</v>
      </c>
      <c r="L123" s="16">
        <v>4</v>
      </c>
      <c r="M123" s="82">
        <v>12.99375</v>
      </c>
      <c r="N123" s="73">
        <v>13</v>
      </c>
      <c r="O123" s="65">
        <v>3000</v>
      </c>
      <c r="P123" s="66">
        <f>Table2245789101123456789[[#This Row],[PEMBULATAN]]*O123</f>
        <v>39000</v>
      </c>
    </row>
    <row r="124" spans="1:16" ht="26.25" customHeight="1" x14ac:dyDescent="0.2">
      <c r="A124" s="14"/>
      <c r="B124" s="76"/>
      <c r="C124" s="74" t="s">
        <v>630</v>
      </c>
      <c r="D124" s="79" t="s">
        <v>213</v>
      </c>
      <c r="E124" s="13">
        <v>44442</v>
      </c>
      <c r="F124" s="77" t="s">
        <v>214</v>
      </c>
      <c r="G124" s="13">
        <v>44448</v>
      </c>
      <c r="H124" s="78" t="s">
        <v>1487</v>
      </c>
      <c r="I124" s="16">
        <v>64</v>
      </c>
      <c r="J124" s="16">
        <v>38</v>
      </c>
      <c r="K124" s="16">
        <v>10</v>
      </c>
      <c r="L124" s="16">
        <v>2</v>
      </c>
      <c r="M124" s="82">
        <v>6.08</v>
      </c>
      <c r="N124" s="73">
        <v>6</v>
      </c>
      <c r="O124" s="65">
        <v>3000</v>
      </c>
      <c r="P124" s="66">
        <f>Table2245789101123456789[[#This Row],[PEMBULATAN]]*O124</f>
        <v>18000</v>
      </c>
    </row>
    <row r="125" spans="1:16" ht="26.25" customHeight="1" x14ac:dyDescent="0.2">
      <c r="A125" s="14"/>
      <c r="B125" s="76"/>
      <c r="C125" s="74" t="s">
        <v>631</v>
      </c>
      <c r="D125" s="79" t="s">
        <v>213</v>
      </c>
      <c r="E125" s="13">
        <v>44442</v>
      </c>
      <c r="F125" s="77" t="s">
        <v>214</v>
      </c>
      <c r="G125" s="13">
        <v>44448</v>
      </c>
      <c r="H125" s="78" t="s">
        <v>1487</v>
      </c>
      <c r="I125" s="16">
        <v>40</v>
      </c>
      <c r="J125" s="16">
        <v>52</v>
      </c>
      <c r="K125" s="16">
        <v>14</v>
      </c>
      <c r="L125" s="16">
        <v>6</v>
      </c>
      <c r="M125" s="82">
        <v>7.28</v>
      </c>
      <c r="N125" s="73">
        <v>7</v>
      </c>
      <c r="O125" s="65">
        <v>3000</v>
      </c>
      <c r="P125" s="66">
        <f>Table2245789101123456789[[#This Row],[PEMBULATAN]]*O125</f>
        <v>21000</v>
      </c>
    </row>
    <row r="126" spans="1:16" ht="26.25" customHeight="1" x14ac:dyDescent="0.2">
      <c r="A126" s="14"/>
      <c r="B126" s="76"/>
      <c r="C126" s="74" t="s">
        <v>632</v>
      </c>
      <c r="D126" s="79" t="s">
        <v>213</v>
      </c>
      <c r="E126" s="13">
        <v>44442</v>
      </c>
      <c r="F126" s="77" t="s">
        <v>214</v>
      </c>
      <c r="G126" s="13">
        <v>44448</v>
      </c>
      <c r="H126" s="78" t="s">
        <v>1487</v>
      </c>
      <c r="I126" s="16">
        <v>68</v>
      </c>
      <c r="J126" s="16">
        <v>60</v>
      </c>
      <c r="K126" s="16">
        <v>27</v>
      </c>
      <c r="L126" s="16">
        <v>7</v>
      </c>
      <c r="M126" s="82">
        <v>27.54</v>
      </c>
      <c r="N126" s="73">
        <v>28</v>
      </c>
      <c r="O126" s="65">
        <v>3000</v>
      </c>
      <c r="P126" s="66">
        <f>Table2245789101123456789[[#This Row],[PEMBULATAN]]*O126</f>
        <v>84000</v>
      </c>
    </row>
    <row r="127" spans="1:16" ht="26.25" customHeight="1" x14ac:dyDescent="0.2">
      <c r="A127" s="14"/>
      <c r="B127" s="76"/>
      <c r="C127" s="74" t="s">
        <v>633</v>
      </c>
      <c r="D127" s="79" t="s">
        <v>213</v>
      </c>
      <c r="E127" s="13">
        <v>44442</v>
      </c>
      <c r="F127" s="77" t="s">
        <v>214</v>
      </c>
      <c r="G127" s="13">
        <v>44448</v>
      </c>
      <c r="H127" s="78" t="s">
        <v>1487</v>
      </c>
      <c r="I127" s="16">
        <v>30</v>
      </c>
      <c r="J127" s="16">
        <v>28</v>
      </c>
      <c r="K127" s="16">
        <v>33</v>
      </c>
      <c r="L127" s="16">
        <v>7</v>
      </c>
      <c r="M127" s="82">
        <v>6.93</v>
      </c>
      <c r="N127" s="73">
        <v>7</v>
      </c>
      <c r="O127" s="65">
        <v>3000</v>
      </c>
      <c r="P127" s="66">
        <f>Table2245789101123456789[[#This Row],[PEMBULATAN]]*O127</f>
        <v>21000</v>
      </c>
    </row>
    <row r="128" spans="1:16" ht="26.25" customHeight="1" x14ac:dyDescent="0.2">
      <c r="A128" s="14"/>
      <c r="B128" s="76"/>
      <c r="C128" s="74" t="s">
        <v>634</v>
      </c>
      <c r="D128" s="79" t="s">
        <v>213</v>
      </c>
      <c r="E128" s="13">
        <v>44442</v>
      </c>
      <c r="F128" s="77" t="s">
        <v>214</v>
      </c>
      <c r="G128" s="13">
        <v>44448</v>
      </c>
      <c r="H128" s="78" t="s">
        <v>1487</v>
      </c>
      <c r="I128" s="16">
        <v>85</v>
      </c>
      <c r="J128" s="16">
        <v>62</v>
      </c>
      <c r="K128" s="16">
        <v>16</v>
      </c>
      <c r="L128" s="16">
        <v>8</v>
      </c>
      <c r="M128" s="82">
        <v>21.08</v>
      </c>
      <c r="N128" s="73">
        <v>21</v>
      </c>
      <c r="O128" s="65">
        <v>3000</v>
      </c>
      <c r="P128" s="66">
        <f>Table2245789101123456789[[#This Row],[PEMBULATAN]]*O128</f>
        <v>63000</v>
      </c>
    </row>
    <row r="129" spans="1:16" ht="26.25" customHeight="1" x14ac:dyDescent="0.2">
      <c r="A129" s="14"/>
      <c r="B129" s="76"/>
      <c r="C129" s="74" t="s">
        <v>635</v>
      </c>
      <c r="D129" s="79" t="s">
        <v>213</v>
      </c>
      <c r="E129" s="13">
        <v>44442</v>
      </c>
      <c r="F129" s="77" t="s">
        <v>214</v>
      </c>
      <c r="G129" s="13">
        <v>44448</v>
      </c>
      <c r="H129" s="78" t="s">
        <v>1487</v>
      </c>
      <c r="I129" s="16">
        <v>55</v>
      </c>
      <c r="J129" s="16">
        <v>55</v>
      </c>
      <c r="K129" s="16">
        <v>24</v>
      </c>
      <c r="L129" s="16">
        <v>9</v>
      </c>
      <c r="M129" s="82">
        <v>18.149999999999999</v>
      </c>
      <c r="N129" s="73">
        <v>18</v>
      </c>
      <c r="O129" s="65">
        <v>3000</v>
      </c>
      <c r="P129" s="66">
        <f>Table2245789101123456789[[#This Row],[PEMBULATAN]]*O129</f>
        <v>54000</v>
      </c>
    </row>
    <row r="130" spans="1:16" ht="26.25" customHeight="1" x14ac:dyDescent="0.2">
      <c r="A130" s="14"/>
      <c r="B130" s="76"/>
      <c r="C130" s="74" t="s">
        <v>636</v>
      </c>
      <c r="D130" s="79" t="s">
        <v>213</v>
      </c>
      <c r="E130" s="13">
        <v>44442</v>
      </c>
      <c r="F130" s="77" t="s">
        <v>214</v>
      </c>
      <c r="G130" s="13">
        <v>44448</v>
      </c>
      <c r="H130" s="78" t="s">
        <v>1487</v>
      </c>
      <c r="I130" s="16">
        <v>98</v>
      </c>
      <c r="J130" s="16">
        <v>43</v>
      </c>
      <c r="K130" s="16">
        <v>30</v>
      </c>
      <c r="L130" s="16">
        <v>39</v>
      </c>
      <c r="M130" s="82">
        <v>31.605</v>
      </c>
      <c r="N130" s="73">
        <v>39</v>
      </c>
      <c r="O130" s="65">
        <v>3000</v>
      </c>
      <c r="P130" s="66">
        <f>Table2245789101123456789[[#This Row],[PEMBULATAN]]*O130</f>
        <v>117000</v>
      </c>
    </row>
    <row r="131" spans="1:16" ht="26.25" customHeight="1" x14ac:dyDescent="0.2">
      <c r="A131" s="14"/>
      <c r="B131" s="76"/>
      <c r="C131" s="74" t="s">
        <v>637</v>
      </c>
      <c r="D131" s="79" t="s">
        <v>213</v>
      </c>
      <c r="E131" s="13">
        <v>44442</v>
      </c>
      <c r="F131" s="77" t="s">
        <v>214</v>
      </c>
      <c r="G131" s="13">
        <v>44448</v>
      </c>
      <c r="H131" s="78" t="s">
        <v>1487</v>
      </c>
      <c r="I131" s="16">
        <v>110</v>
      </c>
      <c r="J131" s="16">
        <v>36</v>
      </c>
      <c r="K131" s="16">
        <v>16</v>
      </c>
      <c r="L131" s="16">
        <v>7</v>
      </c>
      <c r="M131" s="82">
        <v>15.84</v>
      </c>
      <c r="N131" s="73">
        <v>16</v>
      </c>
      <c r="O131" s="65">
        <v>3000</v>
      </c>
      <c r="P131" s="66">
        <f>Table2245789101123456789[[#This Row],[PEMBULATAN]]*O131</f>
        <v>48000</v>
      </c>
    </row>
    <row r="132" spans="1:16" ht="26.25" customHeight="1" x14ac:dyDescent="0.2">
      <c r="A132" s="14"/>
      <c r="B132" s="76"/>
      <c r="C132" s="74" t="s">
        <v>638</v>
      </c>
      <c r="D132" s="79" t="s">
        <v>213</v>
      </c>
      <c r="E132" s="13">
        <v>44442</v>
      </c>
      <c r="F132" s="77" t="s">
        <v>214</v>
      </c>
      <c r="G132" s="13">
        <v>44448</v>
      </c>
      <c r="H132" s="78" t="s">
        <v>1487</v>
      </c>
      <c r="I132" s="16">
        <v>65</v>
      </c>
      <c r="J132" s="16">
        <v>63</v>
      </c>
      <c r="K132" s="16">
        <v>11</v>
      </c>
      <c r="L132" s="16">
        <v>9</v>
      </c>
      <c r="M132" s="82">
        <v>11.26125</v>
      </c>
      <c r="N132" s="73">
        <v>11</v>
      </c>
      <c r="O132" s="65">
        <v>3000</v>
      </c>
      <c r="P132" s="66">
        <f>Table2245789101123456789[[#This Row],[PEMBULATAN]]*O132</f>
        <v>33000</v>
      </c>
    </row>
    <row r="133" spans="1:16" ht="26.25" customHeight="1" x14ac:dyDescent="0.2">
      <c r="A133" s="14"/>
      <c r="B133" s="76"/>
      <c r="C133" s="74" t="s">
        <v>639</v>
      </c>
      <c r="D133" s="79" t="s">
        <v>213</v>
      </c>
      <c r="E133" s="13">
        <v>44442</v>
      </c>
      <c r="F133" s="77" t="s">
        <v>214</v>
      </c>
      <c r="G133" s="13">
        <v>44448</v>
      </c>
      <c r="H133" s="78" t="s">
        <v>1487</v>
      </c>
      <c r="I133" s="16">
        <v>168</v>
      </c>
      <c r="J133" s="16">
        <v>11</v>
      </c>
      <c r="K133" s="16">
        <v>9</v>
      </c>
      <c r="L133" s="16">
        <v>6</v>
      </c>
      <c r="M133" s="82">
        <v>4.1580000000000004</v>
      </c>
      <c r="N133" s="73">
        <v>6</v>
      </c>
      <c r="O133" s="65">
        <v>3000</v>
      </c>
      <c r="P133" s="66">
        <f>Table2245789101123456789[[#This Row],[PEMBULATAN]]*O133</f>
        <v>18000</v>
      </c>
    </row>
    <row r="134" spans="1:16" ht="26.25" customHeight="1" x14ac:dyDescent="0.2">
      <c r="A134" s="14"/>
      <c r="B134" s="76"/>
      <c r="C134" s="74" t="s">
        <v>640</v>
      </c>
      <c r="D134" s="79" t="s">
        <v>213</v>
      </c>
      <c r="E134" s="13">
        <v>44442</v>
      </c>
      <c r="F134" s="77" t="s">
        <v>214</v>
      </c>
      <c r="G134" s="13">
        <v>44448</v>
      </c>
      <c r="H134" s="78" t="s">
        <v>1487</v>
      </c>
      <c r="I134" s="16">
        <v>44</v>
      </c>
      <c r="J134" s="16">
        <v>35</v>
      </c>
      <c r="K134" s="16">
        <v>26</v>
      </c>
      <c r="L134" s="16">
        <v>5</v>
      </c>
      <c r="M134" s="82">
        <v>10.01</v>
      </c>
      <c r="N134" s="73">
        <v>10</v>
      </c>
      <c r="O134" s="65">
        <v>3000</v>
      </c>
      <c r="P134" s="66">
        <f>Table2245789101123456789[[#This Row],[PEMBULATAN]]*O134</f>
        <v>30000</v>
      </c>
    </row>
    <row r="135" spans="1:16" ht="26.25" customHeight="1" x14ac:dyDescent="0.2">
      <c r="A135" s="14"/>
      <c r="B135" s="76"/>
      <c r="C135" s="74" t="s">
        <v>641</v>
      </c>
      <c r="D135" s="79" t="s">
        <v>213</v>
      </c>
      <c r="E135" s="13">
        <v>44442</v>
      </c>
      <c r="F135" s="77" t="s">
        <v>214</v>
      </c>
      <c r="G135" s="13">
        <v>44448</v>
      </c>
      <c r="H135" s="78" t="s">
        <v>1487</v>
      </c>
      <c r="I135" s="16">
        <v>64</v>
      </c>
      <c r="J135" s="16">
        <v>50</v>
      </c>
      <c r="K135" s="16">
        <v>10</v>
      </c>
      <c r="L135" s="16">
        <v>4</v>
      </c>
      <c r="M135" s="82">
        <v>8</v>
      </c>
      <c r="N135" s="73">
        <v>8</v>
      </c>
      <c r="O135" s="65">
        <v>3000</v>
      </c>
      <c r="P135" s="66">
        <f>Table2245789101123456789[[#This Row],[PEMBULATAN]]*O135</f>
        <v>24000</v>
      </c>
    </row>
    <row r="136" spans="1:16" ht="26.25" customHeight="1" x14ac:dyDescent="0.2">
      <c r="A136" s="14"/>
      <c r="B136" s="76"/>
      <c r="C136" s="74" t="s">
        <v>642</v>
      </c>
      <c r="D136" s="79" t="s">
        <v>213</v>
      </c>
      <c r="E136" s="13">
        <v>44442</v>
      </c>
      <c r="F136" s="77" t="s">
        <v>214</v>
      </c>
      <c r="G136" s="13">
        <v>44448</v>
      </c>
      <c r="H136" s="78" t="s">
        <v>1487</v>
      </c>
      <c r="I136" s="16">
        <v>70</v>
      </c>
      <c r="J136" s="16">
        <v>53</v>
      </c>
      <c r="K136" s="16">
        <v>27</v>
      </c>
      <c r="L136" s="16">
        <v>8</v>
      </c>
      <c r="M136" s="82">
        <v>25.0425</v>
      </c>
      <c r="N136" s="73">
        <v>25</v>
      </c>
      <c r="O136" s="65">
        <v>3000</v>
      </c>
      <c r="P136" s="66">
        <f>Table2245789101123456789[[#This Row],[PEMBULATAN]]*O136</f>
        <v>75000</v>
      </c>
    </row>
    <row r="137" spans="1:16" ht="26.25" customHeight="1" x14ac:dyDescent="0.2">
      <c r="A137" s="14"/>
      <c r="B137" s="76"/>
      <c r="C137" s="74" t="s">
        <v>643</v>
      </c>
      <c r="D137" s="79" t="s">
        <v>213</v>
      </c>
      <c r="E137" s="13">
        <v>44442</v>
      </c>
      <c r="F137" s="77" t="s">
        <v>214</v>
      </c>
      <c r="G137" s="13">
        <v>44448</v>
      </c>
      <c r="H137" s="78" t="s">
        <v>1487</v>
      </c>
      <c r="I137" s="16">
        <v>90</v>
      </c>
      <c r="J137" s="16">
        <v>60</v>
      </c>
      <c r="K137" s="16">
        <v>26</v>
      </c>
      <c r="L137" s="16">
        <v>18</v>
      </c>
      <c r="M137" s="82">
        <v>35.1</v>
      </c>
      <c r="N137" s="73">
        <v>35</v>
      </c>
      <c r="O137" s="65">
        <v>3000</v>
      </c>
      <c r="P137" s="66">
        <f>Table2245789101123456789[[#This Row],[PEMBULATAN]]*O137</f>
        <v>105000</v>
      </c>
    </row>
    <row r="138" spans="1:16" ht="26.25" customHeight="1" x14ac:dyDescent="0.2">
      <c r="A138" s="14"/>
      <c r="B138" s="76"/>
      <c r="C138" s="74" t="s">
        <v>644</v>
      </c>
      <c r="D138" s="79" t="s">
        <v>213</v>
      </c>
      <c r="E138" s="13">
        <v>44442</v>
      </c>
      <c r="F138" s="77" t="s">
        <v>214</v>
      </c>
      <c r="G138" s="13">
        <v>44448</v>
      </c>
      <c r="H138" s="78" t="s">
        <v>1487</v>
      </c>
      <c r="I138" s="16">
        <v>55</v>
      </c>
      <c r="J138" s="16">
        <v>33</v>
      </c>
      <c r="K138" s="16">
        <v>15</v>
      </c>
      <c r="L138" s="16">
        <v>5</v>
      </c>
      <c r="M138" s="82">
        <v>6.8062500000000004</v>
      </c>
      <c r="N138" s="73">
        <v>7</v>
      </c>
      <c r="O138" s="65">
        <v>3000</v>
      </c>
      <c r="P138" s="66">
        <f>Table2245789101123456789[[#This Row],[PEMBULATAN]]*O138</f>
        <v>21000</v>
      </c>
    </row>
    <row r="139" spans="1:16" ht="26.25" customHeight="1" x14ac:dyDescent="0.2">
      <c r="A139" s="14"/>
      <c r="B139" s="76"/>
      <c r="C139" s="74" t="s">
        <v>645</v>
      </c>
      <c r="D139" s="79" t="s">
        <v>213</v>
      </c>
      <c r="E139" s="13">
        <v>44442</v>
      </c>
      <c r="F139" s="77" t="s">
        <v>214</v>
      </c>
      <c r="G139" s="13">
        <v>44448</v>
      </c>
      <c r="H139" s="78" t="s">
        <v>1487</v>
      </c>
      <c r="I139" s="16">
        <v>77</v>
      </c>
      <c r="J139" s="16">
        <v>56</v>
      </c>
      <c r="K139" s="16">
        <v>18</v>
      </c>
      <c r="L139" s="16">
        <v>11</v>
      </c>
      <c r="M139" s="82">
        <v>19.404</v>
      </c>
      <c r="N139" s="73">
        <v>20</v>
      </c>
      <c r="O139" s="65">
        <v>3000</v>
      </c>
      <c r="P139" s="66">
        <f>Table2245789101123456789[[#This Row],[PEMBULATAN]]*O139</f>
        <v>60000</v>
      </c>
    </row>
    <row r="140" spans="1:16" ht="26.25" customHeight="1" x14ac:dyDescent="0.2">
      <c r="A140" s="14"/>
      <c r="B140" s="76"/>
      <c r="C140" s="74" t="s">
        <v>646</v>
      </c>
      <c r="D140" s="79" t="s">
        <v>213</v>
      </c>
      <c r="E140" s="13">
        <v>44442</v>
      </c>
      <c r="F140" s="77" t="s">
        <v>214</v>
      </c>
      <c r="G140" s="13">
        <v>44448</v>
      </c>
      <c r="H140" s="78" t="s">
        <v>1487</v>
      </c>
      <c r="I140" s="16">
        <v>54</v>
      </c>
      <c r="J140" s="16">
        <v>34</v>
      </c>
      <c r="K140" s="16">
        <v>23</v>
      </c>
      <c r="L140" s="16">
        <v>4</v>
      </c>
      <c r="M140" s="82">
        <v>10.557</v>
      </c>
      <c r="N140" s="73">
        <v>11</v>
      </c>
      <c r="O140" s="65">
        <v>3000</v>
      </c>
      <c r="P140" s="66">
        <f>Table2245789101123456789[[#This Row],[PEMBULATAN]]*O140</f>
        <v>33000</v>
      </c>
    </row>
    <row r="141" spans="1:16" ht="26.25" customHeight="1" x14ac:dyDescent="0.2">
      <c r="A141" s="14"/>
      <c r="B141" s="76"/>
      <c r="C141" s="74" t="s">
        <v>647</v>
      </c>
      <c r="D141" s="79" t="s">
        <v>213</v>
      </c>
      <c r="E141" s="13">
        <v>44442</v>
      </c>
      <c r="F141" s="77" t="s">
        <v>214</v>
      </c>
      <c r="G141" s="13">
        <v>44448</v>
      </c>
      <c r="H141" s="78" t="s">
        <v>1487</v>
      </c>
      <c r="I141" s="16">
        <v>60</v>
      </c>
      <c r="J141" s="16">
        <v>48</v>
      </c>
      <c r="K141" s="16">
        <v>38</v>
      </c>
      <c r="L141" s="16">
        <v>5</v>
      </c>
      <c r="M141" s="82">
        <v>27.36</v>
      </c>
      <c r="N141" s="73">
        <v>28</v>
      </c>
      <c r="O141" s="65">
        <v>3000</v>
      </c>
      <c r="P141" s="66">
        <f>Table2245789101123456789[[#This Row],[PEMBULATAN]]*O141</f>
        <v>84000</v>
      </c>
    </row>
    <row r="142" spans="1:16" ht="26.25" customHeight="1" x14ac:dyDescent="0.2">
      <c r="A142" s="14"/>
      <c r="B142" s="76"/>
      <c r="C142" s="74" t="s">
        <v>648</v>
      </c>
      <c r="D142" s="79" t="s">
        <v>213</v>
      </c>
      <c r="E142" s="13">
        <v>44442</v>
      </c>
      <c r="F142" s="77" t="s">
        <v>214</v>
      </c>
      <c r="G142" s="13">
        <v>44448</v>
      </c>
      <c r="H142" s="78" t="s">
        <v>1487</v>
      </c>
      <c r="I142" s="16">
        <v>42</v>
      </c>
      <c r="J142" s="16">
        <v>40</v>
      </c>
      <c r="K142" s="16">
        <v>15</v>
      </c>
      <c r="L142" s="16">
        <v>4</v>
      </c>
      <c r="M142" s="82">
        <v>6.3</v>
      </c>
      <c r="N142" s="73">
        <v>7</v>
      </c>
      <c r="O142" s="65">
        <v>3000</v>
      </c>
      <c r="P142" s="66">
        <f>Table2245789101123456789[[#This Row],[PEMBULATAN]]*O142</f>
        <v>21000</v>
      </c>
    </row>
    <row r="143" spans="1:16" ht="26.25" customHeight="1" x14ac:dyDescent="0.2">
      <c r="A143" s="14"/>
      <c r="B143" s="76"/>
      <c r="C143" s="74" t="s">
        <v>649</v>
      </c>
      <c r="D143" s="79" t="s">
        <v>213</v>
      </c>
      <c r="E143" s="13">
        <v>44442</v>
      </c>
      <c r="F143" s="77" t="s">
        <v>214</v>
      </c>
      <c r="G143" s="13">
        <v>44448</v>
      </c>
      <c r="H143" s="78" t="s">
        <v>1487</v>
      </c>
      <c r="I143" s="16">
        <v>60</v>
      </c>
      <c r="J143" s="16">
        <v>60</v>
      </c>
      <c r="K143" s="16">
        <v>15</v>
      </c>
      <c r="L143" s="16">
        <v>4</v>
      </c>
      <c r="M143" s="82">
        <v>13.5</v>
      </c>
      <c r="N143" s="73">
        <v>14</v>
      </c>
      <c r="O143" s="65">
        <v>3000</v>
      </c>
      <c r="P143" s="66">
        <f>Table2245789101123456789[[#This Row],[PEMBULATAN]]*O143</f>
        <v>42000</v>
      </c>
    </row>
    <row r="144" spans="1:16" ht="26.25" customHeight="1" x14ac:dyDescent="0.2">
      <c r="A144" s="14"/>
      <c r="B144" s="76"/>
      <c r="C144" s="74" t="s">
        <v>650</v>
      </c>
      <c r="D144" s="79" t="s">
        <v>213</v>
      </c>
      <c r="E144" s="13">
        <v>44442</v>
      </c>
      <c r="F144" s="77" t="s">
        <v>214</v>
      </c>
      <c r="G144" s="13">
        <v>44448</v>
      </c>
      <c r="H144" s="78" t="s">
        <v>1487</v>
      </c>
      <c r="I144" s="16">
        <v>97</v>
      </c>
      <c r="J144" s="16">
        <v>58</v>
      </c>
      <c r="K144" s="16">
        <v>22</v>
      </c>
      <c r="L144" s="16">
        <v>17</v>
      </c>
      <c r="M144" s="82">
        <v>30.943000000000001</v>
      </c>
      <c r="N144" s="73">
        <v>31</v>
      </c>
      <c r="O144" s="65">
        <v>3000</v>
      </c>
      <c r="P144" s="66">
        <f>Table2245789101123456789[[#This Row],[PEMBULATAN]]*O144</f>
        <v>93000</v>
      </c>
    </row>
    <row r="145" spans="1:16" ht="26.25" customHeight="1" x14ac:dyDescent="0.2">
      <c r="A145" s="14"/>
      <c r="B145" s="76"/>
      <c r="C145" s="74" t="s">
        <v>651</v>
      </c>
      <c r="D145" s="79" t="s">
        <v>213</v>
      </c>
      <c r="E145" s="13">
        <v>44442</v>
      </c>
      <c r="F145" s="77" t="s">
        <v>214</v>
      </c>
      <c r="G145" s="13">
        <v>44448</v>
      </c>
      <c r="H145" s="78" t="s">
        <v>1487</v>
      </c>
      <c r="I145" s="16">
        <v>90</v>
      </c>
      <c r="J145" s="16">
        <v>53</v>
      </c>
      <c r="K145" s="16">
        <v>28</v>
      </c>
      <c r="L145" s="16">
        <v>20</v>
      </c>
      <c r="M145" s="82">
        <v>33.39</v>
      </c>
      <c r="N145" s="73">
        <v>34</v>
      </c>
      <c r="O145" s="65">
        <v>3000</v>
      </c>
      <c r="P145" s="66">
        <f>Table2245789101123456789[[#This Row],[PEMBULATAN]]*O145</f>
        <v>102000</v>
      </c>
    </row>
    <row r="146" spans="1:16" ht="26.25" customHeight="1" x14ac:dyDescent="0.2">
      <c r="A146" s="14"/>
      <c r="B146" s="76"/>
      <c r="C146" s="74" t="s">
        <v>652</v>
      </c>
      <c r="D146" s="79" t="s">
        <v>213</v>
      </c>
      <c r="E146" s="13">
        <v>44442</v>
      </c>
      <c r="F146" s="77" t="s">
        <v>214</v>
      </c>
      <c r="G146" s="13">
        <v>44448</v>
      </c>
      <c r="H146" s="78" t="s">
        <v>1487</v>
      </c>
      <c r="I146" s="16">
        <v>67</v>
      </c>
      <c r="J146" s="16">
        <v>44</v>
      </c>
      <c r="K146" s="16">
        <v>26</v>
      </c>
      <c r="L146" s="16">
        <v>7</v>
      </c>
      <c r="M146" s="82">
        <v>19.161999999999999</v>
      </c>
      <c r="N146" s="73">
        <v>19</v>
      </c>
      <c r="O146" s="65">
        <v>3000</v>
      </c>
      <c r="P146" s="66">
        <f>Table2245789101123456789[[#This Row],[PEMBULATAN]]*O146</f>
        <v>57000</v>
      </c>
    </row>
    <row r="147" spans="1:16" ht="26.25" customHeight="1" x14ac:dyDescent="0.2">
      <c r="A147" s="14"/>
      <c r="B147" s="76"/>
      <c r="C147" s="74" t="s">
        <v>653</v>
      </c>
      <c r="D147" s="79" t="s">
        <v>213</v>
      </c>
      <c r="E147" s="13">
        <v>44442</v>
      </c>
      <c r="F147" s="77" t="s">
        <v>214</v>
      </c>
      <c r="G147" s="13">
        <v>44448</v>
      </c>
      <c r="H147" s="78" t="s">
        <v>1487</v>
      </c>
      <c r="I147" s="16">
        <v>80</v>
      </c>
      <c r="J147" s="16">
        <v>63</v>
      </c>
      <c r="K147" s="16">
        <v>20</v>
      </c>
      <c r="L147" s="16">
        <v>10</v>
      </c>
      <c r="M147" s="82">
        <v>25.2</v>
      </c>
      <c r="N147" s="73">
        <v>25</v>
      </c>
      <c r="O147" s="65">
        <v>3000</v>
      </c>
      <c r="P147" s="66">
        <f>Table2245789101123456789[[#This Row],[PEMBULATAN]]*O147</f>
        <v>75000</v>
      </c>
    </row>
    <row r="148" spans="1:16" ht="26.25" customHeight="1" x14ac:dyDescent="0.2">
      <c r="A148" s="14"/>
      <c r="B148" s="76"/>
      <c r="C148" s="74" t="s">
        <v>654</v>
      </c>
      <c r="D148" s="79" t="s">
        <v>213</v>
      </c>
      <c r="E148" s="13">
        <v>44442</v>
      </c>
      <c r="F148" s="77" t="s">
        <v>214</v>
      </c>
      <c r="G148" s="13">
        <v>44448</v>
      </c>
      <c r="H148" s="78" t="s">
        <v>1487</v>
      </c>
      <c r="I148" s="16">
        <v>53</v>
      </c>
      <c r="J148" s="16">
        <v>36</v>
      </c>
      <c r="K148" s="16">
        <v>2</v>
      </c>
      <c r="L148" s="16">
        <v>1</v>
      </c>
      <c r="M148" s="82">
        <v>0.95399999999999996</v>
      </c>
      <c r="N148" s="73">
        <v>1</v>
      </c>
      <c r="O148" s="65">
        <v>3000</v>
      </c>
      <c r="P148" s="66">
        <f>Table2245789101123456789[[#This Row],[PEMBULATAN]]*O148</f>
        <v>3000</v>
      </c>
    </row>
    <row r="149" spans="1:16" ht="26.25" customHeight="1" x14ac:dyDescent="0.2">
      <c r="A149" s="14"/>
      <c r="B149" s="76"/>
      <c r="C149" s="74" t="s">
        <v>655</v>
      </c>
      <c r="D149" s="79" t="s">
        <v>213</v>
      </c>
      <c r="E149" s="13">
        <v>44442</v>
      </c>
      <c r="F149" s="77" t="s">
        <v>214</v>
      </c>
      <c r="G149" s="13">
        <v>44448</v>
      </c>
      <c r="H149" s="78" t="s">
        <v>1487</v>
      </c>
      <c r="I149" s="16">
        <v>80</v>
      </c>
      <c r="J149" s="16">
        <v>34</v>
      </c>
      <c r="K149" s="16">
        <v>20</v>
      </c>
      <c r="L149" s="16">
        <v>9</v>
      </c>
      <c r="M149" s="82">
        <v>13.6</v>
      </c>
      <c r="N149" s="73">
        <v>14</v>
      </c>
      <c r="O149" s="65">
        <v>3000</v>
      </c>
      <c r="P149" s="66">
        <f>Table2245789101123456789[[#This Row],[PEMBULATAN]]*O149</f>
        <v>42000</v>
      </c>
    </row>
    <row r="150" spans="1:16" ht="26.25" customHeight="1" x14ac:dyDescent="0.2">
      <c r="A150" s="14"/>
      <c r="B150" s="76"/>
      <c r="C150" s="74" t="s">
        <v>656</v>
      </c>
      <c r="D150" s="79" t="s">
        <v>213</v>
      </c>
      <c r="E150" s="13">
        <v>44442</v>
      </c>
      <c r="F150" s="77" t="s">
        <v>214</v>
      </c>
      <c r="G150" s="13">
        <v>44448</v>
      </c>
      <c r="H150" s="78" t="s">
        <v>1487</v>
      </c>
      <c r="I150" s="16">
        <v>100</v>
      </c>
      <c r="J150" s="16">
        <v>20</v>
      </c>
      <c r="K150" s="16">
        <v>4</v>
      </c>
      <c r="L150" s="16">
        <v>6</v>
      </c>
      <c r="M150" s="82">
        <v>2</v>
      </c>
      <c r="N150" s="73">
        <v>6</v>
      </c>
      <c r="O150" s="65">
        <v>3000</v>
      </c>
      <c r="P150" s="66">
        <f>Table2245789101123456789[[#This Row],[PEMBULATAN]]*O150</f>
        <v>18000</v>
      </c>
    </row>
    <row r="151" spans="1:16" ht="26.25" customHeight="1" x14ac:dyDescent="0.2">
      <c r="A151" s="14"/>
      <c r="B151" s="76"/>
      <c r="C151" s="74" t="s">
        <v>657</v>
      </c>
      <c r="D151" s="79" t="s">
        <v>213</v>
      </c>
      <c r="E151" s="13">
        <v>44442</v>
      </c>
      <c r="F151" s="77" t="s">
        <v>214</v>
      </c>
      <c r="G151" s="13">
        <v>44448</v>
      </c>
      <c r="H151" s="78" t="s">
        <v>1487</v>
      </c>
      <c r="I151" s="16">
        <v>63</v>
      </c>
      <c r="J151" s="16">
        <v>28</v>
      </c>
      <c r="K151" s="16">
        <v>30</v>
      </c>
      <c r="L151" s="16">
        <v>2</v>
      </c>
      <c r="M151" s="82">
        <v>13.23</v>
      </c>
      <c r="N151" s="73">
        <v>13</v>
      </c>
      <c r="O151" s="65">
        <v>3000</v>
      </c>
      <c r="P151" s="66">
        <f>Table2245789101123456789[[#This Row],[PEMBULATAN]]*O151</f>
        <v>39000</v>
      </c>
    </row>
    <row r="152" spans="1:16" ht="26.25" customHeight="1" x14ac:dyDescent="0.2">
      <c r="A152" s="14"/>
      <c r="B152" s="76"/>
      <c r="C152" s="74" t="s">
        <v>658</v>
      </c>
      <c r="D152" s="79" t="s">
        <v>213</v>
      </c>
      <c r="E152" s="13">
        <v>44442</v>
      </c>
      <c r="F152" s="77" t="s">
        <v>214</v>
      </c>
      <c r="G152" s="13">
        <v>44448</v>
      </c>
      <c r="H152" s="78" t="s">
        <v>1487</v>
      </c>
      <c r="I152" s="16">
        <v>63</v>
      </c>
      <c r="J152" s="16">
        <v>28</v>
      </c>
      <c r="K152" s="16">
        <v>30</v>
      </c>
      <c r="L152" s="16">
        <v>2</v>
      </c>
      <c r="M152" s="82">
        <v>13.23</v>
      </c>
      <c r="N152" s="73">
        <v>13</v>
      </c>
      <c r="O152" s="65">
        <v>3000</v>
      </c>
      <c r="P152" s="66">
        <f>Table2245789101123456789[[#This Row],[PEMBULATAN]]*O152</f>
        <v>39000</v>
      </c>
    </row>
    <row r="153" spans="1:16" ht="26.25" customHeight="1" x14ac:dyDescent="0.2">
      <c r="A153" s="14"/>
      <c r="B153" s="76"/>
      <c r="C153" s="74" t="s">
        <v>659</v>
      </c>
      <c r="D153" s="79" t="s">
        <v>213</v>
      </c>
      <c r="E153" s="13">
        <v>44442</v>
      </c>
      <c r="F153" s="77" t="s">
        <v>214</v>
      </c>
      <c r="G153" s="13">
        <v>44448</v>
      </c>
      <c r="H153" s="78" t="s">
        <v>1487</v>
      </c>
      <c r="I153" s="16">
        <v>14</v>
      </c>
      <c r="J153" s="16">
        <v>16</v>
      </c>
      <c r="K153" s="16">
        <v>10</v>
      </c>
      <c r="L153" s="16">
        <v>1</v>
      </c>
      <c r="M153" s="82">
        <v>0.56000000000000005</v>
      </c>
      <c r="N153" s="73">
        <v>1</v>
      </c>
      <c r="O153" s="65">
        <v>3000</v>
      </c>
      <c r="P153" s="66">
        <f>Table2245789101123456789[[#This Row],[PEMBULATAN]]*O153</f>
        <v>3000</v>
      </c>
    </row>
    <row r="154" spans="1:16" ht="26.25" customHeight="1" x14ac:dyDescent="0.2">
      <c r="A154" s="14"/>
      <c r="B154" s="76"/>
      <c r="C154" s="74" t="s">
        <v>660</v>
      </c>
      <c r="D154" s="79" t="s">
        <v>213</v>
      </c>
      <c r="E154" s="13">
        <v>44442</v>
      </c>
      <c r="F154" s="77" t="s">
        <v>214</v>
      </c>
      <c r="G154" s="13">
        <v>44448</v>
      </c>
      <c r="H154" s="78" t="s">
        <v>1487</v>
      </c>
      <c r="I154" s="16">
        <v>53</v>
      </c>
      <c r="J154" s="16">
        <v>40</v>
      </c>
      <c r="K154" s="16">
        <v>10</v>
      </c>
      <c r="L154" s="16">
        <v>5</v>
      </c>
      <c r="M154" s="82">
        <v>5.3</v>
      </c>
      <c r="N154" s="73">
        <v>6</v>
      </c>
      <c r="O154" s="65">
        <v>3000</v>
      </c>
      <c r="P154" s="66">
        <f>Table2245789101123456789[[#This Row],[PEMBULATAN]]*O154</f>
        <v>18000</v>
      </c>
    </row>
    <row r="155" spans="1:16" ht="26.25" customHeight="1" x14ac:dyDescent="0.2">
      <c r="A155" s="14"/>
      <c r="B155" s="76"/>
      <c r="C155" s="74" t="s">
        <v>661</v>
      </c>
      <c r="D155" s="79" t="s">
        <v>213</v>
      </c>
      <c r="E155" s="13">
        <v>44442</v>
      </c>
      <c r="F155" s="77" t="s">
        <v>214</v>
      </c>
      <c r="G155" s="13">
        <v>44448</v>
      </c>
      <c r="H155" s="78" t="s">
        <v>1487</v>
      </c>
      <c r="I155" s="16">
        <v>70</v>
      </c>
      <c r="J155" s="16">
        <v>46</v>
      </c>
      <c r="K155" s="16">
        <v>20</v>
      </c>
      <c r="L155" s="16">
        <v>6</v>
      </c>
      <c r="M155" s="82">
        <v>16.100000000000001</v>
      </c>
      <c r="N155" s="73">
        <v>16</v>
      </c>
      <c r="O155" s="65">
        <v>3000</v>
      </c>
      <c r="P155" s="66">
        <f>Table2245789101123456789[[#This Row],[PEMBULATAN]]*O155</f>
        <v>48000</v>
      </c>
    </row>
    <row r="156" spans="1:16" ht="26.25" customHeight="1" x14ac:dyDescent="0.2">
      <c r="A156" s="14"/>
      <c r="B156" s="76"/>
      <c r="C156" s="74" t="s">
        <v>662</v>
      </c>
      <c r="D156" s="79" t="s">
        <v>213</v>
      </c>
      <c r="E156" s="13">
        <v>44442</v>
      </c>
      <c r="F156" s="77" t="s">
        <v>214</v>
      </c>
      <c r="G156" s="13">
        <v>44448</v>
      </c>
      <c r="H156" s="78" t="s">
        <v>1487</v>
      </c>
      <c r="I156" s="16">
        <v>80</v>
      </c>
      <c r="J156" s="16">
        <v>58</v>
      </c>
      <c r="K156" s="16">
        <v>5</v>
      </c>
      <c r="L156" s="16">
        <v>8</v>
      </c>
      <c r="M156" s="82">
        <v>5.8</v>
      </c>
      <c r="N156" s="73">
        <v>8</v>
      </c>
      <c r="O156" s="65">
        <v>3000</v>
      </c>
      <c r="P156" s="66">
        <f>Table2245789101123456789[[#This Row],[PEMBULATAN]]*O156</f>
        <v>24000</v>
      </c>
    </row>
    <row r="157" spans="1:16" ht="26.25" customHeight="1" x14ac:dyDescent="0.2">
      <c r="A157" s="14"/>
      <c r="B157" s="76"/>
      <c r="C157" s="74" t="s">
        <v>663</v>
      </c>
      <c r="D157" s="79" t="s">
        <v>213</v>
      </c>
      <c r="E157" s="13">
        <v>44442</v>
      </c>
      <c r="F157" s="77" t="s">
        <v>214</v>
      </c>
      <c r="G157" s="13">
        <v>44448</v>
      </c>
      <c r="H157" s="78" t="s">
        <v>1487</v>
      </c>
      <c r="I157" s="16">
        <v>36</v>
      </c>
      <c r="J157" s="16">
        <v>64</v>
      </c>
      <c r="K157" s="16">
        <v>18</v>
      </c>
      <c r="L157" s="16">
        <v>3</v>
      </c>
      <c r="M157" s="82">
        <v>10.368</v>
      </c>
      <c r="N157" s="73">
        <v>11</v>
      </c>
      <c r="O157" s="65">
        <v>3000</v>
      </c>
      <c r="P157" s="66">
        <f>Table2245789101123456789[[#This Row],[PEMBULATAN]]*O157</f>
        <v>33000</v>
      </c>
    </row>
    <row r="158" spans="1:16" ht="26.25" customHeight="1" x14ac:dyDescent="0.2">
      <c r="A158" s="14"/>
      <c r="B158" s="76"/>
      <c r="C158" s="74" t="s">
        <v>664</v>
      </c>
      <c r="D158" s="79" t="s">
        <v>213</v>
      </c>
      <c r="E158" s="13">
        <v>44442</v>
      </c>
      <c r="F158" s="77" t="s">
        <v>214</v>
      </c>
      <c r="G158" s="13">
        <v>44448</v>
      </c>
      <c r="H158" s="78" t="s">
        <v>1487</v>
      </c>
      <c r="I158" s="16">
        <v>55</v>
      </c>
      <c r="J158" s="16">
        <v>41</v>
      </c>
      <c r="K158" s="16">
        <v>10</v>
      </c>
      <c r="L158" s="16">
        <v>4</v>
      </c>
      <c r="M158" s="82">
        <v>5.6375000000000002</v>
      </c>
      <c r="N158" s="73">
        <v>6</v>
      </c>
      <c r="O158" s="65">
        <v>3000</v>
      </c>
      <c r="P158" s="66">
        <f>Table2245789101123456789[[#This Row],[PEMBULATAN]]*O158</f>
        <v>18000</v>
      </c>
    </row>
    <row r="159" spans="1:16" ht="26.25" customHeight="1" x14ac:dyDescent="0.2">
      <c r="A159" s="14"/>
      <c r="B159" s="76"/>
      <c r="C159" s="74" t="s">
        <v>665</v>
      </c>
      <c r="D159" s="79" t="s">
        <v>213</v>
      </c>
      <c r="E159" s="13">
        <v>44442</v>
      </c>
      <c r="F159" s="77" t="s">
        <v>214</v>
      </c>
      <c r="G159" s="13">
        <v>44448</v>
      </c>
      <c r="H159" s="78" t="s">
        <v>1487</v>
      </c>
      <c r="I159" s="16">
        <v>60</v>
      </c>
      <c r="J159" s="16">
        <v>46</v>
      </c>
      <c r="K159" s="16">
        <v>22</v>
      </c>
      <c r="L159" s="16">
        <v>3</v>
      </c>
      <c r="M159" s="82">
        <v>15.18</v>
      </c>
      <c r="N159" s="73">
        <v>15</v>
      </c>
      <c r="O159" s="65">
        <v>3000</v>
      </c>
      <c r="P159" s="66">
        <f>Table2245789101123456789[[#This Row],[PEMBULATAN]]*O159</f>
        <v>45000</v>
      </c>
    </row>
    <row r="160" spans="1:16" ht="26.25" customHeight="1" x14ac:dyDescent="0.2">
      <c r="A160" s="14"/>
      <c r="B160" s="76"/>
      <c r="C160" s="74" t="s">
        <v>666</v>
      </c>
      <c r="D160" s="79" t="s">
        <v>213</v>
      </c>
      <c r="E160" s="13">
        <v>44442</v>
      </c>
      <c r="F160" s="77" t="s">
        <v>214</v>
      </c>
      <c r="G160" s="13">
        <v>44448</v>
      </c>
      <c r="H160" s="78" t="s">
        <v>1487</v>
      </c>
      <c r="I160" s="16">
        <v>50</v>
      </c>
      <c r="J160" s="16">
        <v>40</v>
      </c>
      <c r="K160" s="16">
        <v>27</v>
      </c>
      <c r="L160" s="16">
        <v>9</v>
      </c>
      <c r="M160" s="82">
        <v>13.5</v>
      </c>
      <c r="N160" s="73">
        <v>14</v>
      </c>
      <c r="O160" s="65">
        <v>3000</v>
      </c>
      <c r="P160" s="66">
        <f>Table2245789101123456789[[#This Row],[PEMBULATAN]]*O160</f>
        <v>42000</v>
      </c>
    </row>
    <row r="161" spans="1:16" ht="26.25" customHeight="1" x14ac:dyDescent="0.2">
      <c r="A161" s="14"/>
      <c r="B161" s="76"/>
      <c r="C161" s="74" t="s">
        <v>667</v>
      </c>
      <c r="D161" s="79" t="s">
        <v>213</v>
      </c>
      <c r="E161" s="13">
        <v>44442</v>
      </c>
      <c r="F161" s="77" t="s">
        <v>214</v>
      </c>
      <c r="G161" s="13">
        <v>44448</v>
      </c>
      <c r="H161" s="78" t="s">
        <v>1487</v>
      </c>
      <c r="I161" s="16">
        <v>72</v>
      </c>
      <c r="J161" s="16">
        <v>25</v>
      </c>
      <c r="K161" s="16">
        <v>10</v>
      </c>
      <c r="L161" s="16">
        <v>2</v>
      </c>
      <c r="M161" s="82">
        <v>4.5</v>
      </c>
      <c r="N161" s="73">
        <v>5</v>
      </c>
      <c r="O161" s="65">
        <v>3000</v>
      </c>
      <c r="P161" s="66">
        <f>Table2245789101123456789[[#This Row],[PEMBULATAN]]*O161</f>
        <v>15000</v>
      </c>
    </row>
    <row r="162" spans="1:16" ht="26.25" customHeight="1" x14ac:dyDescent="0.2">
      <c r="A162" s="14"/>
      <c r="B162" s="76"/>
      <c r="C162" s="74" t="s">
        <v>668</v>
      </c>
      <c r="D162" s="79" t="s">
        <v>213</v>
      </c>
      <c r="E162" s="13">
        <v>44442</v>
      </c>
      <c r="F162" s="77" t="s">
        <v>214</v>
      </c>
      <c r="G162" s="13">
        <v>44448</v>
      </c>
      <c r="H162" s="78" t="s">
        <v>1487</v>
      </c>
      <c r="I162" s="16">
        <v>4</v>
      </c>
      <c r="J162" s="16">
        <v>32</v>
      </c>
      <c r="K162" s="16">
        <v>10</v>
      </c>
      <c r="L162" s="16">
        <v>3</v>
      </c>
      <c r="M162" s="82">
        <v>0.32</v>
      </c>
      <c r="N162" s="73">
        <v>3</v>
      </c>
      <c r="O162" s="65">
        <v>3000</v>
      </c>
      <c r="P162" s="66">
        <f>Table2245789101123456789[[#This Row],[PEMBULATAN]]*O162</f>
        <v>9000</v>
      </c>
    </row>
    <row r="163" spans="1:16" ht="26.25" customHeight="1" x14ac:dyDescent="0.2">
      <c r="A163" s="14"/>
      <c r="B163" s="76"/>
      <c r="C163" s="74" t="s">
        <v>669</v>
      </c>
      <c r="D163" s="79" t="s">
        <v>213</v>
      </c>
      <c r="E163" s="13">
        <v>44442</v>
      </c>
      <c r="F163" s="77" t="s">
        <v>214</v>
      </c>
      <c r="G163" s="13">
        <v>44448</v>
      </c>
      <c r="H163" s="78" t="s">
        <v>1487</v>
      </c>
      <c r="I163" s="16">
        <v>39</v>
      </c>
      <c r="J163" s="16">
        <v>32</v>
      </c>
      <c r="K163" s="16">
        <v>30</v>
      </c>
      <c r="L163" s="16">
        <v>10</v>
      </c>
      <c r="M163" s="82">
        <v>9.36</v>
      </c>
      <c r="N163" s="73">
        <v>10</v>
      </c>
      <c r="O163" s="65">
        <v>3000</v>
      </c>
      <c r="P163" s="66">
        <f>Table2245789101123456789[[#This Row],[PEMBULATAN]]*O163</f>
        <v>30000</v>
      </c>
    </row>
    <row r="164" spans="1:16" ht="26.25" customHeight="1" x14ac:dyDescent="0.2">
      <c r="A164" s="14"/>
      <c r="B164" s="76"/>
      <c r="C164" s="74" t="s">
        <v>670</v>
      </c>
      <c r="D164" s="79" t="s">
        <v>213</v>
      </c>
      <c r="E164" s="13">
        <v>44442</v>
      </c>
      <c r="F164" s="77" t="s">
        <v>214</v>
      </c>
      <c r="G164" s="13">
        <v>44448</v>
      </c>
      <c r="H164" s="78" t="s">
        <v>1487</v>
      </c>
      <c r="I164" s="16">
        <v>44</v>
      </c>
      <c r="J164" s="16">
        <v>26</v>
      </c>
      <c r="K164" s="16">
        <v>48</v>
      </c>
      <c r="L164" s="16">
        <v>9</v>
      </c>
      <c r="M164" s="82">
        <v>13.728</v>
      </c>
      <c r="N164" s="73">
        <v>14</v>
      </c>
      <c r="O164" s="65">
        <v>3000</v>
      </c>
      <c r="P164" s="66">
        <f>Table2245789101123456789[[#This Row],[PEMBULATAN]]*O164</f>
        <v>42000</v>
      </c>
    </row>
    <row r="165" spans="1:16" ht="26.25" customHeight="1" x14ac:dyDescent="0.2">
      <c r="A165" s="14"/>
      <c r="B165" s="76"/>
      <c r="C165" s="74" t="s">
        <v>671</v>
      </c>
      <c r="D165" s="79" t="s">
        <v>213</v>
      </c>
      <c r="E165" s="13">
        <v>44442</v>
      </c>
      <c r="F165" s="77" t="s">
        <v>214</v>
      </c>
      <c r="G165" s="13">
        <v>44448</v>
      </c>
      <c r="H165" s="78" t="s">
        <v>1487</v>
      </c>
      <c r="I165" s="16">
        <v>70</v>
      </c>
      <c r="J165" s="16">
        <v>43</v>
      </c>
      <c r="K165" s="16">
        <v>33</v>
      </c>
      <c r="L165" s="16">
        <v>4</v>
      </c>
      <c r="M165" s="82">
        <v>24.8325</v>
      </c>
      <c r="N165" s="73">
        <v>25</v>
      </c>
      <c r="O165" s="65">
        <v>3000</v>
      </c>
      <c r="P165" s="66">
        <f>Table2245789101123456789[[#This Row],[PEMBULATAN]]*O165</f>
        <v>75000</v>
      </c>
    </row>
    <row r="166" spans="1:16" ht="26.25" customHeight="1" x14ac:dyDescent="0.2">
      <c r="A166" s="14"/>
      <c r="B166" s="76"/>
      <c r="C166" s="74" t="s">
        <v>672</v>
      </c>
      <c r="D166" s="79" t="s">
        <v>213</v>
      </c>
      <c r="E166" s="13">
        <v>44442</v>
      </c>
      <c r="F166" s="77" t="s">
        <v>214</v>
      </c>
      <c r="G166" s="13">
        <v>44448</v>
      </c>
      <c r="H166" s="78" t="s">
        <v>1487</v>
      </c>
      <c r="I166" s="16">
        <v>63</v>
      </c>
      <c r="J166" s="16">
        <v>36</v>
      </c>
      <c r="K166" s="16">
        <v>36</v>
      </c>
      <c r="L166" s="16">
        <v>20</v>
      </c>
      <c r="M166" s="82">
        <v>20.411999999999999</v>
      </c>
      <c r="N166" s="73">
        <v>21</v>
      </c>
      <c r="O166" s="65">
        <v>3000</v>
      </c>
      <c r="P166" s="66">
        <f>Table2245789101123456789[[#This Row],[PEMBULATAN]]*O166</f>
        <v>63000</v>
      </c>
    </row>
    <row r="167" spans="1:16" ht="26.25" customHeight="1" x14ac:dyDescent="0.2">
      <c r="A167" s="14"/>
      <c r="B167" s="76"/>
      <c r="C167" s="74" t="s">
        <v>673</v>
      </c>
      <c r="D167" s="79" t="s">
        <v>213</v>
      </c>
      <c r="E167" s="13">
        <v>44442</v>
      </c>
      <c r="F167" s="77" t="s">
        <v>214</v>
      </c>
      <c r="G167" s="13">
        <v>44448</v>
      </c>
      <c r="H167" s="78" t="s">
        <v>1487</v>
      </c>
      <c r="I167" s="16">
        <v>63</v>
      </c>
      <c r="J167" s="16">
        <v>36</v>
      </c>
      <c r="K167" s="16">
        <v>18</v>
      </c>
      <c r="L167" s="16">
        <v>12</v>
      </c>
      <c r="M167" s="82">
        <v>10.206</v>
      </c>
      <c r="N167" s="73">
        <v>12</v>
      </c>
      <c r="O167" s="65">
        <v>3000</v>
      </c>
      <c r="P167" s="66">
        <f>Table2245789101123456789[[#This Row],[PEMBULATAN]]*O167</f>
        <v>36000</v>
      </c>
    </row>
    <row r="168" spans="1:16" ht="26.25" customHeight="1" x14ac:dyDescent="0.2">
      <c r="A168" s="14"/>
      <c r="B168" s="76"/>
      <c r="C168" s="74" t="s">
        <v>674</v>
      </c>
      <c r="D168" s="79" t="s">
        <v>213</v>
      </c>
      <c r="E168" s="13">
        <v>44442</v>
      </c>
      <c r="F168" s="77" t="s">
        <v>214</v>
      </c>
      <c r="G168" s="13">
        <v>44448</v>
      </c>
      <c r="H168" s="78" t="s">
        <v>1487</v>
      </c>
      <c r="I168" s="16">
        <v>58</v>
      </c>
      <c r="J168" s="16">
        <v>40</v>
      </c>
      <c r="K168" s="16">
        <v>15</v>
      </c>
      <c r="L168" s="16">
        <v>5</v>
      </c>
      <c r="M168" s="82">
        <v>8.6999999999999993</v>
      </c>
      <c r="N168" s="73">
        <v>9</v>
      </c>
      <c r="O168" s="65">
        <v>3000</v>
      </c>
      <c r="P168" s="66">
        <f>Table2245789101123456789[[#This Row],[PEMBULATAN]]*O168</f>
        <v>27000</v>
      </c>
    </row>
    <row r="169" spans="1:16" ht="26.25" customHeight="1" x14ac:dyDescent="0.2">
      <c r="A169" s="14"/>
      <c r="B169" s="76"/>
      <c r="C169" s="74" t="s">
        <v>675</v>
      </c>
      <c r="D169" s="79" t="s">
        <v>213</v>
      </c>
      <c r="E169" s="13">
        <v>44442</v>
      </c>
      <c r="F169" s="77" t="s">
        <v>214</v>
      </c>
      <c r="G169" s="13">
        <v>44448</v>
      </c>
      <c r="H169" s="78" t="s">
        <v>1487</v>
      </c>
      <c r="I169" s="16">
        <v>48</v>
      </c>
      <c r="J169" s="16">
        <v>40</v>
      </c>
      <c r="K169" s="16">
        <v>13</v>
      </c>
      <c r="L169" s="16">
        <v>3</v>
      </c>
      <c r="M169" s="82">
        <v>6.24</v>
      </c>
      <c r="N169" s="73">
        <v>6</v>
      </c>
      <c r="O169" s="65">
        <v>3000</v>
      </c>
      <c r="P169" s="66">
        <f>Table2245789101123456789[[#This Row],[PEMBULATAN]]*O169</f>
        <v>18000</v>
      </c>
    </row>
    <row r="170" spans="1:16" ht="26.25" customHeight="1" x14ac:dyDescent="0.2">
      <c r="A170" s="14"/>
      <c r="B170" s="76"/>
      <c r="C170" s="74" t="s">
        <v>676</v>
      </c>
      <c r="D170" s="79" t="s">
        <v>213</v>
      </c>
      <c r="E170" s="13">
        <v>44442</v>
      </c>
      <c r="F170" s="77" t="s">
        <v>214</v>
      </c>
      <c r="G170" s="13">
        <v>44448</v>
      </c>
      <c r="H170" s="78" t="s">
        <v>1487</v>
      </c>
      <c r="I170" s="16">
        <v>117</v>
      </c>
      <c r="J170" s="16">
        <v>50</v>
      </c>
      <c r="K170" s="16">
        <v>22</v>
      </c>
      <c r="L170" s="16">
        <v>15</v>
      </c>
      <c r="M170" s="82">
        <v>32.174999999999997</v>
      </c>
      <c r="N170" s="73">
        <v>32</v>
      </c>
      <c r="O170" s="65">
        <v>3000</v>
      </c>
      <c r="P170" s="66">
        <f>Table2245789101123456789[[#This Row],[PEMBULATAN]]*O170</f>
        <v>96000</v>
      </c>
    </row>
    <row r="171" spans="1:16" ht="26.25" customHeight="1" x14ac:dyDescent="0.2">
      <c r="A171" s="14"/>
      <c r="B171" s="76"/>
      <c r="C171" s="74" t="s">
        <v>677</v>
      </c>
      <c r="D171" s="79" t="s">
        <v>213</v>
      </c>
      <c r="E171" s="13">
        <v>44442</v>
      </c>
      <c r="F171" s="77" t="s">
        <v>214</v>
      </c>
      <c r="G171" s="13">
        <v>44448</v>
      </c>
      <c r="H171" s="78" t="s">
        <v>1487</v>
      </c>
      <c r="I171" s="16">
        <v>97</v>
      </c>
      <c r="J171" s="16">
        <v>54</v>
      </c>
      <c r="K171" s="16">
        <v>31</v>
      </c>
      <c r="L171" s="16">
        <v>31</v>
      </c>
      <c r="M171" s="82">
        <v>40.594499999999996</v>
      </c>
      <c r="N171" s="73">
        <v>41</v>
      </c>
      <c r="O171" s="65">
        <v>3000</v>
      </c>
      <c r="P171" s="66">
        <f>Table2245789101123456789[[#This Row],[PEMBULATAN]]*O171</f>
        <v>123000</v>
      </c>
    </row>
    <row r="172" spans="1:16" ht="26.25" customHeight="1" x14ac:dyDescent="0.2">
      <c r="A172" s="14"/>
      <c r="B172" s="76"/>
      <c r="C172" s="74" t="s">
        <v>678</v>
      </c>
      <c r="D172" s="79" t="s">
        <v>213</v>
      </c>
      <c r="E172" s="13">
        <v>44442</v>
      </c>
      <c r="F172" s="77" t="s">
        <v>214</v>
      </c>
      <c r="G172" s="13">
        <v>44448</v>
      </c>
      <c r="H172" s="78" t="s">
        <v>1487</v>
      </c>
      <c r="I172" s="16">
        <v>76</v>
      </c>
      <c r="J172" s="16">
        <v>55</v>
      </c>
      <c r="K172" s="16">
        <v>15</v>
      </c>
      <c r="L172" s="16">
        <v>6</v>
      </c>
      <c r="M172" s="82">
        <v>15.675000000000001</v>
      </c>
      <c r="N172" s="73">
        <v>16</v>
      </c>
      <c r="O172" s="65">
        <v>3000</v>
      </c>
      <c r="P172" s="66">
        <f>Table2245789101123456789[[#This Row],[PEMBULATAN]]*O172</f>
        <v>48000</v>
      </c>
    </row>
    <row r="173" spans="1:16" ht="26.25" customHeight="1" x14ac:dyDescent="0.2">
      <c r="A173" s="14"/>
      <c r="B173" s="76"/>
      <c r="C173" s="74" t="s">
        <v>679</v>
      </c>
      <c r="D173" s="79" t="s">
        <v>213</v>
      </c>
      <c r="E173" s="13">
        <v>44442</v>
      </c>
      <c r="F173" s="77" t="s">
        <v>214</v>
      </c>
      <c r="G173" s="13">
        <v>44448</v>
      </c>
      <c r="H173" s="78" t="s">
        <v>1487</v>
      </c>
      <c r="I173" s="16">
        <v>98</v>
      </c>
      <c r="J173" s="16">
        <v>53</v>
      </c>
      <c r="K173" s="16">
        <v>24</v>
      </c>
      <c r="L173" s="16">
        <v>17</v>
      </c>
      <c r="M173" s="82">
        <v>31.164000000000001</v>
      </c>
      <c r="N173" s="73">
        <v>31</v>
      </c>
      <c r="O173" s="65">
        <v>3000</v>
      </c>
      <c r="P173" s="66">
        <f>Table2245789101123456789[[#This Row],[PEMBULATAN]]*O173</f>
        <v>93000</v>
      </c>
    </row>
    <row r="174" spans="1:16" ht="26.25" customHeight="1" x14ac:dyDescent="0.2">
      <c r="A174" s="14"/>
      <c r="B174" s="76"/>
      <c r="C174" s="74" t="s">
        <v>680</v>
      </c>
      <c r="D174" s="79" t="s">
        <v>213</v>
      </c>
      <c r="E174" s="13">
        <v>44442</v>
      </c>
      <c r="F174" s="77" t="s">
        <v>214</v>
      </c>
      <c r="G174" s="13">
        <v>44448</v>
      </c>
      <c r="H174" s="78" t="s">
        <v>1487</v>
      </c>
      <c r="I174" s="16">
        <v>111</v>
      </c>
      <c r="J174" s="16">
        <v>52</v>
      </c>
      <c r="K174" s="16">
        <v>6</v>
      </c>
      <c r="L174" s="16">
        <v>3</v>
      </c>
      <c r="M174" s="82">
        <v>8.6579999999999995</v>
      </c>
      <c r="N174" s="73">
        <v>9</v>
      </c>
      <c r="O174" s="65">
        <v>3000</v>
      </c>
      <c r="P174" s="66">
        <f>Table2245789101123456789[[#This Row],[PEMBULATAN]]*O174</f>
        <v>27000</v>
      </c>
    </row>
    <row r="175" spans="1:16" ht="26.25" customHeight="1" x14ac:dyDescent="0.2">
      <c r="A175" s="14"/>
      <c r="B175" s="76"/>
      <c r="C175" s="74" t="s">
        <v>681</v>
      </c>
      <c r="D175" s="79" t="s">
        <v>213</v>
      </c>
      <c r="E175" s="13">
        <v>44442</v>
      </c>
      <c r="F175" s="77" t="s">
        <v>214</v>
      </c>
      <c r="G175" s="13">
        <v>44448</v>
      </c>
      <c r="H175" s="78" t="s">
        <v>1487</v>
      </c>
      <c r="I175" s="16">
        <v>77</v>
      </c>
      <c r="J175" s="16">
        <v>39</v>
      </c>
      <c r="K175" s="16">
        <v>17</v>
      </c>
      <c r="L175" s="16">
        <v>21</v>
      </c>
      <c r="M175" s="82">
        <v>12.76275</v>
      </c>
      <c r="N175" s="73">
        <v>21</v>
      </c>
      <c r="O175" s="65">
        <v>3000</v>
      </c>
      <c r="P175" s="66">
        <f>Table2245789101123456789[[#This Row],[PEMBULATAN]]*O175</f>
        <v>63000</v>
      </c>
    </row>
    <row r="176" spans="1:16" ht="26.25" customHeight="1" x14ac:dyDescent="0.2">
      <c r="A176" s="14"/>
      <c r="B176" s="76"/>
      <c r="C176" s="74" t="s">
        <v>682</v>
      </c>
      <c r="D176" s="79" t="s">
        <v>213</v>
      </c>
      <c r="E176" s="13">
        <v>44442</v>
      </c>
      <c r="F176" s="77" t="s">
        <v>214</v>
      </c>
      <c r="G176" s="13">
        <v>44448</v>
      </c>
      <c r="H176" s="78" t="s">
        <v>1487</v>
      </c>
      <c r="I176" s="16">
        <v>46</v>
      </c>
      <c r="J176" s="16">
        <v>40</v>
      </c>
      <c r="K176" s="16">
        <v>55</v>
      </c>
      <c r="L176" s="16">
        <v>12</v>
      </c>
      <c r="M176" s="82">
        <v>25.3</v>
      </c>
      <c r="N176" s="73">
        <v>26</v>
      </c>
      <c r="O176" s="65">
        <v>3000</v>
      </c>
      <c r="P176" s="66">
        <f>Table2245789101123456789[[#This Row],[PEMBULATAN]]*O176</f>
        <v>78000</v>
      </c>
    </row>
    <row r="177" spans="1:16" ht="26.25" customHeight="1" x14ac:dyDescent="0.2">
      <c r="A177" s="14"/>
      <c r="B177" s="76"/>
      <c r="C177" s="74" t="s">
        <v>683</v>
      </c>
      <c r="D177" s="79" t="s">
        <v>213</v>
      </c>
      <c r="E177" s="13">
        <v>44442</v>
      </c>
      <c r="F177" s="77" t="s">
        <v>214</v>
      </c>
      <c r="G177" s="13">
        <v>44448</v>
      </c>
      <c r="H177" s="78" t="s">
        <v>1487</v>
      </c>
      <c r="I177" s="16">
        <v>56</v>
      </c>
      <c r="J177" s="16">
        <v>40</v>
      </c>
      <c r="K177" s="16">
        <v>20</v>
      </c>
      <c r="L177" s="16">
        <v>8</v>
      </c>
      <c r="M177" s="82">
        <v>11.2</v>
      </c>
      <c r="N177" s="73">
        <v>11</v>
      </c>
      <c r="O177" s="65">
        <v>3000</v>
      </c>
      <c r="P177" s="66">
        <f>Table2245789101123456789[[#This Row],[PEMBULATAN]]*O177</f>
        <v>33000</v>
      </c>
    </row>
    <row r="178" spans="1:16" ht="26.25" customHeight="1" x14ac:dyDescent="0.2">
      <c r="A178" s="14"/>
      <c r="B178" s="76"/>
      <c r="C178" s="74" t="s">
        <v>684</v>
      </c>
      <c r="D178" s="79" t="s">
        <v>213</v>
      </c>
      <c r="E178" s="13">
        <v>44442</v>
      </c>
      <c r="F178" s="77" t="s">
        <v>214</v>
      </c>
      <c r="G178" s="13">
        <v>44448</v>
      </c>
      <c r="H178" s="78" t="s">
        <v>1487</v>
      </c>
      <c r="I178" s="16">
        <v>115</v>
      </c>
      <c r="J178" s="16">
        <v>35</v>
      </c>
      <c r="K178" s="16">
        <v>14</v>
      </c>
      <c r="L178" s="16">
        <v>2</v>
      </c>
      <c r="M178" s="82">
        <v>14.0875</v>
      </c>
      <c r="N178" s="73">
        <v>14</v>
      </c>
      <c r="O178" s="65">
        <v>3000</v>
      </c>
      <c r="P178" s="66">
        <f>Table2245789101123456789[[#This Row],[PEMBULATAN]]*O178</f>
        <v>42000</v>
      </c>
    </row>
    <row r="179" spans="1:16" ht="26.25" customHeight="1" x14ac:dyDescent="0.2">
      <c r="A179" s="14"/>
      <c r="B179" s="76"/>
      <c r="C179" s="74" t="s">
        <v>685</v>
      </c>
      <c r="D179" s="79" t="s">
        <v>213</v>
      </c>
      <c r="E179" s="13">
        <v>44442</v>
      </c>
      <c r="F179" s="77" t="s">
        <v>214</v>
      </c>
      <c r="G179" s="13">
        <v>44448</v>
      </c>
      <c r="H179" s="78" t="s">
        <v>1487</v>
      </c>
      <c r="I179" s="16">
        <v>101</v>
      </c>
      <c r="J179" s="16">
        <v>8</v>
      </c>
      <c r="K179" s="16">
        <v>8</v>
      </c>
      <c r="L179" s="16">
        <v>1</v>
      </c>
      <c r="M179" s="82">
        <v>1.6160000000000001</v>
      </c>
      <c r="N179" s="73">
        <v>2</v>
      </c>
      <c r="O179" s="65">
        <v>3000</v>
      </c>
      <c r="P179" s="66">
        <f>Table2245789101123456789[[#This Row],[PEMBULATAN]]*O179</f>
        <v>6000</v>
      </c>
    </row>
    <row r="180" spans="1:16" ht="26.25" customHeight="1" x14ac:dyDescent="0.2">
      <c r="A180" s="14"/>
      <c r="B180" s="76"/>
      <c r="C180" s="74" t="s">
        <v>686</v>
      </c>
      <c r="D180" s="79" t="s">
        <v>213</v>
      </c>
      <c r="E180" s="13">
        <v>44442</v>
      </c>
      <c r="F180" s="77" t="s">
        <v>214</v>
      </c>
      <c r="G180" s="13">
        <v>44448</v>
      </c>
      <c r="H180" s="78" t="s">
        <v>1487</v>
      </c>
      <c r="I180" s="16">
        <v>90</v>
      </c>
      <c r="J180" s="16">
        <v>65</v>
      </c>
      <c r="K180" s="16">
        <v>57</v>
      </c>
      <c r="L180" s="16">
        <v>15</v>
      </c>
      <c r="M180" s="82">
        <v>83.362499999999997</v>
      </c>
      <c r="N180" s="73">
        <v>83</v>
      </c>
      <c r="O180" s="65">
        <v>3000</v>
      </c>
      <c r="P180" s="66">
        <f>Table2245789101123456789[[#This Row],[PEMBULATAN]]*O180</f>
        <v>249000</v>
      </c>
    </row>
    <row r="181" spans="1:16" ht="26.25" customHeight="1" x14ac:dyDescent="0.2">
      <c r="A181" s="14"/>
      <c r="B181" s="76"/>
      <c r="C181" s="74" t="s">
        <v>687</v>
      </c>
      <c r="D181" s="79" t="s">
        <v>213</v>
      </c>
      <c r="E181" s="13">
        <v>44442</v>
      </c>
      <c r="F181" s="77" t="s">
        <v>214</v>
      </c>
      <c r="G181" s="13">
        <v>44448</v>
      </c>
      <c r="H181" s="78" t="s">
        <v>1487</v>
      </c>
      <c r="I181" s="16">
        <v>58</v>
      </c>
      <c r="J181" s="16">
        <v>24</v>
      </c>
      <c r="K181" s="16">
        <v>8</v>
      </c>
      <c r="L181" s="16">
        <v>2</v>
      </c>
      <c r="M181" s="82">
        <v>2.7839999999999998</v>
      </c>
      <c r="N181" s="73">
        <v>3</v>
      </c>
      <c r="O181" s="65">
        <v>3000</v>
      </c>
      <c r="P181" s="66">
        <f>Table2245789101123456789[[#This Row],[PEMBULATAN]]*O181</f>
        <v>9000</v>
      </c>
    </row>
    <row r="182" spans="1:16" ht="26.25" customHeight="1" x14ac:dyDescent="0.2">
      <c r="A182" s="14"/>
      <c r="B182" s="76"/>
      <c r="C182" s="74" t="s">
        <v>688</v>
      </c>
      <c r="D182" s="79" t="s">
        <v>213</v>
      </c>
      <c r="E182" s="13">
        <v>44442</v>
      </c>
      <c r="F182" s="77" t="s">
        <v>214</v>
      </c>
      <c r="G182" s="13">
        <v>44448</v>
      </c>
      <c r="H182" s="78" t="s">
        <v>1487</v>
      </c>
      <c r="I182" s="16">
        <v>68</v>
      </c>
      <c r="J182" s="16">
        <v>39</v>
      </c>
      <c r="K182" s="16">
        <v>10</v>
      </c>
      <c r="L182" s="16">
        <v>5</v>
      </c>
      <c r="M182" s="82">
        <v>6.63</v>
      </c>
      <c r="N182" s="73">
        <v>7</v>
      </c>
      <c r="O182" s="65">
        <v>3000</v>
      </c>
      <c r="P182" s="66">
        <f>Table2245789101123456789[[#This Row],[PEMBULATAN]]*O182</f>
        <v>21000</v>
      </c>
    </row>
    <row r="183" spans="1:16" ht="26.25" customHeight="1" x14ac:dyDescent="0.2">
      <c r="A183" s="14"/>
      <c r="B183" s="76"/>
      <c r="C183" s="74" t="s">
        <v>689</v>
      </c>
      <c r="D183" s="79" t="s">
        <v>213</v>
      </c>
      <c r="E183" s="13">
        <v>44442</v>
      </c>
      <c r="F183" s="77" t="s">
        <v>214</v>
      </c>
      <c r="G183" s="13">
        <v>44448</v>
      </c>
      <c r="H183" s="78" t="s">
        <v>1487</v>
      </c>
      <c r="I183" s="16">
        <v>123</v>
      </c>
      <c r="J183" s="16">
        <v>14</v>
      </c>
      <c r="K183" s="16">
        <v>9</v>
      </c>
      <c r="L183" s="16">
        <v>3</v>
      </c>
      <c r="M183" s="82">
        <v>3.8744999999999998</v>
      </c>
      <c r="N183" s="73">
        <v>4</v>
      </c>
      <c r="O183" s="65">
        <v>3000</v>
      </c>
      <c r="P183" s="66">
        <f>Table2245789101123456789[[#This Row],[PEMBULATAN]]*O183</f>
        <v>12000</v>
      </c>
    </row>
    <row r="184" spans="1:16" ht="26.25" customHeight="1" x14ac:dyDescent="0.2">
      <c r="A184" s="14"/>
      <c r="B184" s="76"/>
      <c r="C184" s="74" t="s">
        <v>690</v>
      </c>
      <c r="D184" s="79" t="s">
        <v>213</v>
      </c>
      <c r="E184" s="13">
        <v>44442</v>
      </c>
      <c r="F184" s="77" t="s">
        <v>214</v>
      </c>
      <c r="G184" s="13">
        <v>44448</v>
      </c>
      <c r="H184" s="78" t="s">
        <v>1487</v>
      </c>
      <c r="I184" s="16">
        <v>57</v>
      </c>
      <c r="J184" s="16">
        <v>20</v>
      </c>
      <c r="K184" s="16">
        <v>18</v>
      </c>
      <c r="L184" s="16">
        <v>11</v>
      </c>
      <c r="M184" s="82">
        <v>5.13</v>
      </c>
      <c r="N184" s="73">
        <v>11</v>
      </c>
      <c r="O184" s="65">
        <v>3000</v>
      </c>
      <c r="P184" s="66">
        <f>Table2245789101123456789[[#This Row],[PEMBULATAN]]*O184</f>
        <v>33000</v>
      </c>
    </row>
    <row r="185" spans="1:16" ht="26.25" customHeight="1" x14ac:dyDescent="0.2">
      <c r="A185" s="14"/>
      <c r="B185" s="76"/>
      <c r="C185" s="74" t="s">
        <v>691</v>
      </c>
      <c r="D185" s="79" t="s">
        <v>213</v>
      </c>
      <c r="E185" s="13">
        <v>44442</v>
      </c>
      <c r="F185" s="77" t="s">
        <v>214</v>
      </c>
      <c r="G185" s="13">
        <v>44448</v>
      </c>
      <c r="H185" s="78" t="s">
        <v>1487</v>
      </c>
      <c r="I185" s="16">
        <v>54</v>
      </c>
      <c r="J185" s="16">
        <v>38</v>
      </c>
      <c r="K185" s="16">
        <v>25</v>
      </c>
      <c r="L185" s="16">
        <v>10</v>
      </c>
      <c r="M185" s="82">
        <v>12.824999999999999</v>
      </c>
      <c r="N185" s="73">
        <v>13</v>
      </c>
      <c r="O185" s="65">
        <v>3000</v>
      </c>
      <c r="P185" s="66">
        <f>Table2245789101123456789[[#This Row],[PEMBULATAN]]*O185</f>
        <v>39000</v>
      </c>
    </row>
    <row r="186" spans="1:16" ht="26.25" customHeight="1" x14ac:dyDescent="0.2">
      <c r="A186" s="14"/>
      <c r="B186" s="76"/>
      <c r="C186" s="74" t="s">
        <v>692</v>
      </c>
      <c r="D186" s="79" t="s">
        <v>213</v>
      </c>
      <c r="E186" s="13">
        <v>44442</v>
      </c>
      <c r="F186" s="77" t="s">
        <v>214</v>
      </c>
      <c r="G186" s="13">
        <v>44448</v>
      </c>
      <c r="H186" s="78" t="s">
        <v>1487</v>
      </c>
      <c r="I186" s="16">
        <v>40</v>
      </c>
      <c r="J186" s="16">
        <v>34</v>
      </c>
      <c r="K186" s="16">
        <v>38</v>
      </c>
      <c r="L186" s="16">
        <v>12</v>
      </c>
      <c r="M186" s="82">
        <v>12.92</v>
      </c>
      <c r="N186" s="73">
        <v>13</v>
      </c>
      <c r="O186" s="65">
        <v>3000</v>
      </c>
      <c r="P186" s="66">
        <f>Table2245789101123456789[[#This Row],[PEMBULATAN]]*O186</f>
        <v>39000</v>
      </c>
    </row>
    <row r="187" spans="1:16" ht="26.25" customHeight="1" x14ac:dyDescent="0.2">
      <c r="A187" s="14"/>
      <c r="B187" s="76"/>
      <c r="C187" s="74" t="s">
        <v>693</v>
      </c>
      <c r="D187" s="79" t="s">
        <v>213</v>
      </c>
      <c r="E187" s="13">
        <v>44442</v>
      </c>
      <c r="F187" s="77" t="s">
        <v>214</v>
      </c>
      <c r="G187" s="13">
        <v>44448</v>
      </c>
      <c r="H187" s="78" t="s">
        <v>1487</v>
      </c>
      <c r="I187" s="16">
        <v>36</v>
      </c>
      <c r="J187" s="16">
        <v>42</v>
      </c>
      <c r="K187" s="16">
        <v>59</v>
      </c>
      <c r="L187" s="16">
        <v>16</v>
      </c>
      <c r="M187" s="82">
        <v>22.302</v>
      </c>
      <c r="N187" s="73">
        <v>23</v>
      </c>
      <c r="O187" s="65">
        <v>3000</v>
      </c>
      <c r="P187" s="66">
        <f>Table2245789101123456789[[#This Row],[PEMBULATAN]]*O187</f>
        <v>69000</v>
      </c>
    </row>
    <row r="188" spans="1:16" ht="26.25" customHeight="1" x14ac:dyDescent="0.2">
      <c r="A188" s="14"/>
      <c r="B188" s="76"/>
      <c r="C188" s="74" t="s">
        <v>694</v>
      </c>
      <c r="D188" s="79" t="s">
        <v>213</v>
      </c>
      <c r="E188" s="13">
        <v>44442</v>
      </c>
      <c r="F188" s="77" t="s">
        <v>214</v>
      </c>
      <c r="G188" s="13">
        <v>44448</v>
      </c>
      <c r="H188" s="78" t="s">
        <v>1487</v>
      </c>
      <c r="I188" s="16">
        <v>70</v>
      </c>
      <c r="J188" s="16">
        <v>37</v>
      </c>
      <c r="K188" s="16">
        <v>37</v>
      </c>
      <c r="L188" s="16">
        <v>9</v>
      </c>
      <c r="M188" s="82">
        <v>23.9575</v>
      </c>
      <c r="N188" s="73">
        <v>24</v>
      </c>
      <c r="O188" s="65">
        <v>3000</v>
      </c>
      <c r="P188" s="66">
        <f>Table2245789101123456789[[#This Row],[PEMBULATAN]]*O188</f>
        <v>72000</v>
      </c>
    </row>
    <row r="189" spans="1:16" ht="26.25" customHeight="1" x14ac:dyDescent="0.2">
      <c r="A189" s="14"/>
      <c r="B189" s="76"/>
      <c r="C189" s="74" t="s">
        <v>695</v>
      </c>
      <c r="D189" s="79" t="s">
        <v>213</v>
      </c>
      <c r="E189" s="13">
        <v>44442</v>
      </c>
      <c r="F189" s="77" t="s">
        <v>214</v>
      </c>
      <c r="G189" s="13">
        <v>44448</v>
      </c>
      <c r="H189" s="78" t="s">
        <v>1487</v>
      </c>
      <c r="I189" s="16">
        <v>73</v>
      </c>
      <c r="J189" s="16">
        <v>38</v>
      </c>
      <c r="K189" s="16">
        <v>26</v>
      </c>
      <c r="L189" s="16">
        <v>4</v>
      </c>
      <c r="M189" s="82">
        <v>18.030999999999999</v>
      </c>
      <c r="N189" s="73">
        <v>18</v>
      </c>
      <c r="O189" s="65">
        <v>3000</v>
      </c>
      <c r="P189" s="66">
        <f>Table2245789101123456789[[#This Row],[PEMBULATAN]]*O189</f>
        <v>54000</v>
      </c>
    </row>
    <row r="190" spans="1:16" ht="26.25" customHeight="1" x14ac:dyDescent="0.2">
      <c r="A190" s="14"/>
      <c r="B190" s="76"/>
      <c r="C190" s="74" t="s">
        <v>696</v>
      </c>
      <c r="D190" s="79" t="s">
        <v>213</v>
      </c>
      <c r="E190" s="13">
        <v>44442</v>
      </c>
      <c r="F190" s="77" t="s">
        <v>214</v>
      </c>
      <c r="G190" s="13">
        <v>44448</v>
      </c>
      <c r="H190" s="78" t="s">
        <v>1487</v>
      </c>
      <c r="I190" s="16">
        <v>37</v>
      </c>
      <c r="J190" s="16">
        <v>22</v>
      </c>
      <c r="K190" s="16">
        <v>30</v>
      </c>
      <c r="L190" s="16">
        <v>10</v>
      </c>
      <c r="M190" s="82">
        <v>6.1050000000000004</v>
      </c>
      <c r="N190" s="73">
        <v>10</v>
      </c>
      <c r="O190" s="65">
        <v>3000</v>
      </c>
      <c r="P190" s="66">
        <f>Table2245789101123456789[[#This Row],[PEMBULATAN]]*O190</f>
        <v>30000</v>
      </c>
    </row>
    <row r="191" spans="1:16" ht="26.25" customHeight="1" x14ac:dyDescent="0.2">
      <c r="A191" s="14"/>
      <c r="B191" s="76"/>
      <c r="C191" s="74" t="s">
        <v>697</v>
      </c>
      <c r="D191" s="79" t="s">
        <v>213</v>
      </c>
      <c r="E191" s="13">
        <v>44442</v>
      </c>
      <c r="F191" s="77" t="s">
        <v>214</v>
      </c>
      <c r="G191" s="13">
        <v>44448</v>
      </c>
      <c r="H191" s="78" t="s">
        <v>1487</v>
      </c>
      <c r="I191" s="16">
        <v>18</v>
      </c>
      <c r="J191" s="16">
        <v>43</v>
      </c>
      <c r="K191" s="16">
        <v>17</v>
      </c>
      <c r="L191" s="16">
        <v>8</v>
      </c>
      <c r="M191" s="82">
        <v>3.2894999999999999</v>
      </c>
      <c r="N191" s="73">
        <v>8</v>
      </c>
      <c r="O191" s="65">
        <v>3000</v>
      </c>
      <c r="P191" s="66">
        <f>Table2245789101123456789[[#This Row],[PEMBULATAN]]*O191</f>
        <v>24000</v>
      </c>
    </row>
    <row r="192" spans="1:16" ht="26.25" customHeight="1" x14ac:dyDescent="0.2">
      <c r="A192" s="14"/>
      <c r="B192" s="76"/>
      <c r="C192" s="74" t="s">
        <v>698</v>
      </c>
      <c r="D192" s="79" t="s">
        <v>213</v>
      </c>
      <c r="E192" s="13">
        <v>44442</v>
      </c>
      <c r="F192" s="77" t="s">
        <v>214</v>
      </c>
      <c r="G192" s="13">
        <v>44448</v>
      </c>
      <c r="H192" s="78" t="s">
        <v>1487</v>
      </c>
      <c r="I192" s="16">
        <v>134</v>
      </c>
      <c r="J192" s="16">
        <v>90</v>
      </c>
      <c r="K192" s="16">
        <v>106</v>
      </c>
      <c r="L192" s="16">
        <v>16</v>
      </c>
      <c r="M192" s="82">
        <v>319.58999999999997</v>
      </c>
      <c r="N192" s="73">
        <v>320</v>
      </c>
      <c r="O192" s="65">
        <v>3000</v>
      </c>
      <c r="P192" s="66">
        <f>Table2245789101123456789[[#This Row],[PEMBULATAN]]*O192</f>
        <v>960000</v>
      </c>
    </row>
    <row r="193" spans="1:16" ht="26.25" customHeight="1" x14ac:dyDescent="0.2">
      <c r="A193" s="14"/>
      <c r="B193" s="76"/>
      <c r="C193" s="74" t="s">
        <v>699</v>
      </c>
      <c r="D193" s="79" t="s">
        <v>213</v>
      </c>
      <c r="E193" s="13">
        <v>44442</v>
      </c>
      <c r="F193" s="77" t="s">
        <v>214</v>
      </c>
      <c r="G193" s="13">
        <v>44448</v>
      </c>
      <c r="H193" s="78" t="s">
        <v>1487</v>
      </c>
      <c r="I193" s="16">
        <v>44</v>
      </c>
      <c r="J193" s="16">
        <v>44</v>
      </c>
      <c r="K193" s="16">
        <v>54</v>
      </c>
      <c r="L193" s="16">
        <v>14</v>
      </c>
      <c r="M193" s="82">
        <v>26.135999999999999</v>
      </c>
      <c r="N193" s="73">
        <v>26</v>
      </c>
      <c r="O193" s="65">
        <v>3000</v>
      </c>
      <c r="P193" s="66">
        <f>Table2245789101123456789[[#This Row],[PEMBULATAN]]*O193</f>
        <v>78000</v>
      </c>
    </row>
    <row r="194" spans="1:16" ht="26.25" customHeight="1" x14ac:dyDescent="0.2">
      <c r="A194" s="14"/>
      <c r="B194" s="76"/>
      <c r="C194" s="74" t="s">
        <v>700</v>
      </c>
      <c r="D194" s="79" t="s">
        <v>213</v>
      </c>
      <c r="E194" s="13">
        <v>44442</v>
      </c>
      <c r="F194" s="77" t="s">
        <v>214</v>
      </c>
      <c r="G194" s="13">
        <v>44448</v>
      </c>
      <c r="H194" s="78" t="s">
        <v>1487</v>
      </c>
      <c r="I194" s="16">
        <v>58</v>
      </c>
      <c r="J194" s="16">
        <v>50</v>
      </c>
      <c r="K194" s="16">
        <v>58</v>
      </c>
      <c r="L194" s="16">
        <v>45</v>
      </c>
      <c r="M194" s="82">
        <v>42.05</v>
      </c>
      <c r="N194" s="73">
        <v>45</v>
      </c>
      <c r="O194" s="65">
        <v>3000</v>
      </c>
      <c r="P194" s="66">
        <f>Table2245789101123456789[[#This Row],[PEMBULATAN]]*O194</f>
        <v>135000</v>
      </c>
    </row>
    <row r="195" spans="1:16" ht="22.5" customHeight="1" x14ac:dyDescent="0.2">
      <c r="A195" s="124" t="s">
        <v>29</v>
      </c>
      <c r="B195" s="125"/>
      <c r="C195" s="125"/>
      <c r="D195" s="125"/>
      <c r="E195" s="125"/>
      <c r="F195" s="125"/>
      <c r="G195" s="125"/>
      <c r="H195" s="125"/>
      <c r="I195" s="125"/>
      <c r="J195" s="125"/>
      <c r="K195" s="125"/>
      <c r="L195" s="126"/>
      <c r="M195" s="80">
        <f>SUBTOTAL(109,Table2245789101123456789[KG VOLUME])</f>
        <v>4462.3145000000004</v>
      </c>
      <c r="N195" s="69">
        <f>SUM(N3:N194)</f>
        <v>4589</v>
      </c>
      <c r="O195" s="127">
        <f>SUM(P3:P194)</f>
        <v>13767000</v>
      </c>
      <c r="P195" s="128"/>
    </row>
    <row r="196" spans="1:16" ht="18" customHeight="1" x14ac:dyDescent="0.2">
      <c r="A196" s="87"/>
      <c r="B196" s="57" t="s">
        <v>41</v>
      </c>
      <c r="C196" s="56"/>
      <c r="D196" s="58" t="s">
        <v>42</v>
      </c>
      <c r="E196" s="87"/>
      <c r="F196" s="87"/>
      <c r="G196" s="87"/>
      <c r="H196" s="87"/>
      <c r="I196" s="87"/>
      <c r="J196" s="87"/>
      <c r="K196" s="87"/>
      <c r="L196" s="87"/>
      <c r="M196" s="88"/>
      <c r="N196" s="89" t="s">
        <v>50</v>
      </c>
      <c r="O196" s="90"/>
      <c r="P196" s="90">
        <f>O195*10%</f>
        <v>1376700</v>
      </c>
    </row>
    <row r="197" spans="1:16" ht="18" customHeight="1" thickBot="1" x14ac:dyDescent="0.25">
      <c r="A197" s="87"/>
      <c r="B197" s="57"/>
      <c r="C197" s="56"/>
      <c r="D197" s="58"/>
      <c r="E197" s="87"/>
      <c r="F197" s="87"/>
      <c r="G197" s="87"/>
      <c r="H197" s="87"/>
      <c r="I197" s="87"/>
      <c r="J197" s="87"/>
      <c r="K197" s="87"/>
      <c r="L197" s="87"/>
      <c r="M197" s="88"/>
      <c r="N197" s="91" t="s">
        <v>51</v>
      </c>
      <c r="O197" s="92"/>
      <c r="P197" s="92">
        <f>O195-P196</f>
        <v>12390300</v>
      </c>
    </row>
    <row r="198" spans="1:16" ht="18" customHeight="1" x14ac:dyDescent="0.2">
      <c r="A198" s="11"/>
      <c r="H198" s="64"/>
      <c r="N198" s="63" t="s">
        <v>30</v>
      </c>
      <c r="P198" s="70">
        <f>P197*1%</f>
        <v>123903</v>
      </c>
    </row>
    <row r="199" spans="1:16" ht="18" customHeight="1" thickBot="1" x14ac:dyDescent="0.25">
      <c r="A199" s="11"/>
      <c r="H199" s="64"/>
      <c r="N199" s="63" t="s">
        <v>52</v>
      </c>
      <c r="P199" s="72">
        <f>P197*2%</f>
        <v>247806</v>
      </c>
    </row>
    <row r="200" spans="1:16" ht="18" customHeight="1" x14ac:dyDescent="0.2">
      <c r="A200" s="11"/>
      <c r="H200" s="64"/>
      <c r="N200" s="67" t="s">
        <v>31</v>
      </c>
      <c r="O200" s="68"/>
      <c r="P200" s="71">
        <f>P197+P198-P199</f>
        <v>12266397</v>
      </c>
    </row>
    <row r="202" spans="1:16" x14ac:dyDescent="0.2">
      <c r="A202" s="11"/>
      <c r="H202" s="64"/>
      <c r="P202" s="72"/>
    </row>
    <row r="203" spans="1:16" x14ac:dyDescent="0.2">
      <c r="A203" s="11"/>
      <c r="H203" s="64"/>
      <c r="O203" s="59"/>
      <c r="P203" s="72"/>
    </row>
    <row r="204" spans="1:16" s="3" customFormat="1" x14ac:dyDescent="0.25">
      <c r="A204" s="11"/>
      <c r="B204" s="2"/>
      <c r="C204" s="2"/>
      <c r="E204" s="12"/>
      <c r="H204" s="64"/>
      <c r="N204" s="15"/>
      <c r="O204" s="15"/>
      <c r="P204" s="15"/>
    </row>
    <row r="205" spans="1:16" s="3" customFormat="1" x14ac:dyDescent="0.25">
      <c r="A205" s="11"/>
      <c r="B205" s="2"/>
      <c r="C205" s="2"/>
      <c r="E205" s="12"/>
      <c r="H205" s="64"/>
      <c r="N205" s="15"/>
      <c r="O205" s="15"/>
      <c r="P205" s="15"/>
    </row>
    <row r="206" spans="1:16" s="3" customFormat="1" x14ac:dyDescent="0.25">
      <c r="A206" s="11"/>
      <c r="B206" s="2"/>
      <c r="C206" s="2"/>
      <c r="E206" s="12"/>
      <c r="H206" s="64"/>
      <c r="N206" s="15"/>
      <c r="O206" s="15"/>
      <c r="P206" s="15"/>
    </row>
    <row r="207" spans="1:16" s="3" customFormat="1" x14ac:dyDescent="0.25">
      <c r="A207" s="11"/>
      <c r="B207" s="2"/>
      <c r="C207" s="2"/>
      <c r="E207" s="12"/>
      <c r="H207" s="64"/>
      <c r="N207" s="15"/>
      <c r="O207" s="15"/>
      <c r="P207" s="15"/>
    </row>
    <row r="208" spans="1:16" s="3" customFormat="1" x14ac:dyDescent="0.25">
      <c r="A208" s="11"/>
      <c r="B208" s="2"/>
      <c r="C208" s="2"/>
      <c r="E208" s="12"/>
      <c r="H208" s="64"/>
      <c r="N208" s="15"/>
      <c r="O208" s="15"/>
      <c r="P208" s="15"/>
    </row>
    <row r="209" spans="1:16" s="3" customFormat="1" x14ac:dyDescent="0.25">
      <c r="A209" s="11"/>
      <c r="B209" s="2"/>
      <c r="C209" s="2"/>
      <c r="E209" s="12"/>
      <c r="H209" s="64"/>
      <c r="N209" s="15"/>
      <c r="O209" s="15"/>
      <c r="P209" s="15"/>
    </row>
    <row r="210" spans="1:16" s="3" customFormat="1" x14ac:dyDescent="0.25">
      <c r="A210" s="11"/>
      <c r="B210" s="2"/>
      <c r="C210" s="2"/>
      <c r="E210" s="12"/>
      <c r="H210" s="64"/>
      <c r="N210" s="15"/>
      <c r="O210" s="15"/>
      <c r="P210" s="15"/>
    </row>
    <row r="211" spans="1:16" s="3" customFormat="1" x14ac:dyDescent="0.25">
      <c r="A211" s="11"/>
      <c r="B211" s="2"/>
      <c r="C211" s="2"/>
      <c r="E211" s="12"/>
      <c r="H211" s="64"/>
      <c r="N211" s="15"/>
      <c r="O211" s="15"/>
      <c r="P211" s="15"/>
    </row>
    <row r="212" spans="1:16" s="3" customFormat="1" x14ac:dyDescent="0.25">
      <c r="A212" s="11"/>
      <c r="B212" s="2"/>
      <c r="C212" s="2"/>
      <c r="E212" s="12"/>
      <c r="H212" s="64"/>
      <c r="N212" s="15"/>
      <c r="O212" s="15"/>
      <c r="P212" s="15"/>
    </row>
    <row r="213" spans="1:16" s="3" customFormat="1" x14ac:dyDescent="0.25">
      <c r="A213" s="11"/>
      <c r="B213" s="2"/>
      <c r="C213" s="2"/>
      <c r="E213" s="12"/>
      <c r="H213" s="64"/>
      <c r="N213" s="15"/>
      <c r="O213" s="15"/>
      <c r="P213" s="15"/>
    </row>
    <row r="214" spans="1:16" s="3" customFormat="1" x14ac:dyDescent="0.25">
      <c r="A214" s="11"/>
      <c r="B214" s="2"/>
      <c r="C214" s="2"/>
      <c r="E214" s="12"/>
      <c r="H214" s="64"/>
      <c r="N214" s="15"/>
      <c r="O214" s="15"/>
      <c r="P214" s="15"/>
    </row>
    <row r="215" spans="1:16" s="3" customFormat="1" x14ac:dyDescent="0.25">
      <c r="A215" s="11"/>
      <c r="B215" s="2"/>
      <c r="C215" s="2"/>
      <c r="E215" s="12"/>
      <c r="H215" s="64"/>
      <c r="N215" s="15"/>
      <c r="O215" s="15"/>
      <c r="P215" s="15"/>
    </row>
  </sheetData>
  <mergeCells count="2">
    <mergeCell ref="A195:L195"/>
    <mergeCell ref="O195:P195"/>
  </mergeCells>
  <conditionalFormatting sqref="B3:B194">
    <cfRule type="duplicateValues" dxfId="119" priority="54"/>
  </conditionalFormatting>
  <conditionalFormatting sqref="C1:C1048576">
    <cfRule type="duplicateValues" dxfId="118" priority="5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7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H7" sqref="H7"/>
    </sheetView>
  </sheetViews>
  <sheetFormatPr defaultRowHeight="15" x14ac:dyDescent="0.2"/>
  <cols>
    <col min="1" max="1" width="8" style="4" customWidth="1"/>
    <col min="2" max="2" width="19.5703125" style="2" customWidth="1"/>
    <col min="3" max="3" width="16" style="2" customWidth="1"/>
    <col min="4" max="4" width="12.42578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43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38</v>
      </c>
      <c r="J2" s="7" t="s">
        <v>39</v>
      </c>
      <c r="K2" s="7" t="s">
        <v>40</v>
      </c>
      <c r="L2" s="62" t="s">
        <v>44</v>
      </c>
      <c r="M2" s="62" t="s">
        <v>45</v>
      </c>
      <c r="N2" s="62" t="s">
        <v>6</v>
      </c>
      <c r="O2" s="62" t="s">
        <v>46</v>
      </c>
      <c r="P2" s="62" t="s">
        <v>47</v>
      </c>
    </row>
    <row r="3" spans="1:16" ht="27" customHeight="1" x14ac:dyDescent="0.2">
      <c r="A3" s="84" t="s">
        <v>2033</v>
      </c>
      <c r="B3" s="75" t="s">
        <v>1488</v>
      </c>
      <c r="C3" s="9" t="s">
        <v>1489</v>
      </c>
      <c r="D3" s="77" t="s">
        <v>1169</v>
      </c>
      <c r="E3" s="13">
        <v>44442</v>
      </c>
      <c r="F3" s="77" t="s">
        <v>1170</v>
      </c>
      <c r="G3" s="13">
        <v>44447</v>
      </c>
      <c r="H3" s="10" t="s">
        <v>1171</v>
      </c>
      <c r="I3" s="1">
        <v>65</v>
      </c>
      <c r="J3" s="1">
        <v>32</v>
      </c>
      <c r="K3" s="1">
        <v>17</v>
      </c>
      <c r="L3" s="1">
        <v>9</v>
      </c>
      <c r="M3" s="81">
        <v>8.84</v>
      </c>
      <c r="N3" s="8">
        <v>9</v>
      </c>
      <c r="O3" s="65">
        <v>3000</v>
      </c>
      <c r="P3" s="66">
        <f>Table224578910112345678941[[#This Row],[PEMBULATAN]]*O3</f>
        <v>27000</v>
      </c>
    </row>
    <row r="4" spans="1:16" ht="27" customHeight="1" x14ac:dyDescent="0.2">
      <c r="A4" s="14"/>
      <c r="B4" s="76"/>
      <c r="C4" s="74" t="s">
        <v>1490</v>
      </c>
      <c r="D4" s="79" t="s">
        <v>1169</v>
      </c>
      <c r="E4" s="13">
        <v>44442</v>
      </c>
      <c r="F4" s="77" t="s">
        <v>1170</v>
      </c>
      <c r="G4" s="13">
        <v>44447</v>
      </c>
      <c r="H4" s="78" t="s">
        <v>1171</v>
      </c>
      <c r="I4" s="16">
        <v>70</v>
      </c>
      <c r="J4" s="16">
        <v>68</v>
      </c>
      <c r="K4" s="16">
        <v>38</v>
      </c>
      <c r="L4" s="16">
        <v>23</v>
      </c>
      <c r="M4" s="82">
        <v>45.22</v>
      </c>
      <c r="N4" s="73">
        <v>45</v>
      </c>
      <c r="O4" s="65">
        <v>3000</v>
      </c>
      <c r="P4" s="66">
        <f>Table224578910112345678941[[#This Row],[PEMBULATAN]]*O4</f>
        <v>135000</v>
      </c>
    </row>
    <row r="5" spans="1:16" ht="27" customHeight="1" x14ac:dyDescent="0.2">
      <c r="A5" s="14"/>
      <c r="B5" s="76"/>
      <c r="C5" s="74" t="s">
        <v>1491</v>
      </c>
      <c r="D5" s="79" t="s">
        <v>1169</v>
      </c>
      <c r="E5" s="13">
        <v>44442</v>
      </c>
      <c r="F5" s="77" t="s">
        <v>1170</v>
      </c>
      <c r="G5" s="13">
        <v>44447</v>
      </c>
      <c r="H5" s="78" t="s">
        <v>1171</v>
      </c>
      <c r="I5" s="16">
        <v>50</v>
      </c>
      <c r="J5" s="16">
        <v>50</v>
      </c>
      <c r="K5" s="16">
        <v>20</v>
      </c>
      <c r="L5" s="16">
        <v>10</v>
      </c>
      <c r="M5" s="82">
        <v>12.5</v>
      </c>
      <c r="N5" s="73">
        <v>13</v>
      </c>
      <c r="O5" s="65">
        <v>3000</v>
      </c>
      <c r="P5" s="66">
        <f>Table224578910112345678941[[#This Row],[PEMBULATAN]]*O5</f>
        <v>39000</v>
      </c>
    </row>
    <row r="6" spans="1:16" ht="27" customHeight="1" x14ac:dyDescent="0.2">
      <c r="A6" s="14"/>
      <c r="B6" s="76"/>
      <c r="C6" s="74" t="s">
        <v>1492</v>
      </c>
      <c r="D6" s="79" t="s">
        <v>1169</v>
      </c>
      <c r="E6" s="13">
        <v>44442</v>
      </c>
      <c r="F6" s="77" t="s">
        <v>1170</v>
      </c>
      <c r="G6" s="13">
        <v>44447</v>
      </c>
      <c r="H6" s="78" t="s">
        <v>1171</v>
      </c>
      <c r="I6" s="16">
        <v>50</v>
      </c>
      <c r="J6" s="16">
        <v>57</v>
      </c>
      <c r="K6" s="16">
        <v>18</v>
      </c>
      <c r="L6" s="16">
        <v>8</v>
      </c>
      <c r="M6" s="82">
        <v>12.824999999999999</v>
      </c>
      <c r="N6" s="73">
        <v>13</v>
      </c>
      <c r="O6" s="65">
        <v>3000</v>
      </c>
      <c r="P6" s="66">
        <f>Table224578910112345678941[[#This Row],[PEMBULATAN]]*O6</f>
        <v>39000</v>
      </c>
    </row>
    <row r="7" spans="1:16" ht="27" customHeight="1" x14ac:dyDescent="0.2">
      <c r="A7" s="14"/>
      <c r="B7" s="76"/>
      <c r="C7" s="74" t="s">
        <v>1493</v>
      </c>
      <c r="D7" s="79" t="s">
        <v>1169</v>
      </c>
      <c r="E7" s="13">
        <v>44442</v>
      </c>
      <c r="F7" s="77" t="s">
        <v>1170</v>
      </c>
      <c r="G7" s="13">
        <v>44447</v>
      </c>
      <c r="H7" s="78" t="s">
        <v>1171</v>
      </c>
      <c r="I7" s="16">
        <v>53</v>
      </c>
      <c r="J7" s="16">
        <v>33</v>
      </c>
      <c r="K7" s="16">
        <v>18</v>
      </c>
      <c r="L7" s="16">
        <v>6</v>
      </c>
      <c r="M7" s="82">
        <v>7.8704999999999998</v>
      </c>
      <c r="N7" s="73">
        <v>8</v>
      </c>
      <c r="O7" s="65">
        <v>3000</v>
      </c>
      <c r="P7" s="66">
        <f>Table224578910112345678941[[#This Row],[PEMBULATAN]]*O7</f>
        <v>24000</v>
      </c>
    </row>
    <row r="8" spans="1:16" ht="27" customHeight="1" x14ac:dyDescent="0.2">
      <c r="A8" s="14"/>
      <c r="B8" s="105"/>
      <c r="C8" s="74" t="s">
        <v>1494</v>
      </c>
      <c r="D8" s="79" t="s">
        <v>1169</v>
      </c>
      <c r="E8" s="13">
        <v>44442</v>
      </c>
      <c r="F8" s="77" t="s">
        <v>1170</v>
      </c>
      <c r="G8" s="13">
        <v>44447</v>
      </c>
      <c r="H8" s="78" t="s">
        <v>1171</v>
      </c>
      <c r="I8" s="16">
        <v>35</v>
      </c>
      <c r="J8" s="16">
        <v>24</v>
      </c>
      <c r="K8" s="16">
        <v>28</v>
      </c>
      <c r="L8" s="16">
        <v>15</v>
      </c>
      <c r="M8" s="82">
        <v>5.88</v>
      </c>
      <c r="N8" s="73">
        <v>15</v>
      </c>
      <c r="O8" s="65">
        <v>3000</v>
      </c>
      <c r="P8" s="66">
        <f>Table224578910112345678941[[#This Row],[PEMBULATAN]]*O8</f>
        <v>45000</v>
      </c>
    </row>
    <row r="9" spans="1:16" ht="27" customHeight="1" x14ac:dyDescent="0.2">
      <c r="A9" s="14"/>
      <c r="B9" s="76" t="s">
        <v>1495</v>
      </c>
      <c r="C9" s="74" t="s">
        <v>1496</v>
      </c>
      <c r="D9" s="79" t="s">
        <v>1169</v>
      </c>
      <c r="E9" s="13">
        <v>44442</v>
      </c>
      <c r="F9" s="77" t="s">
        <v>1170</v>
      </c>
      <c r="G9" s="13">
        <v>44447</v>
      </c>
      <c r="H9" s="78" t="s">
        <v>1171</v>
      </c>
      <c r="I9" s="16">
        <v>34</v>
      </c>
      <c r="J9" s="16">
        <v>40</v>
      </c>
      <c r="K9" s="16">
        <v>30</v>
      </c>
      <c r="L9" s="16">
        <v>9</v>
      </c>
      <c r="M9" s="82">
        <v>10.199999999999999</v>
      </c>
      <c r="N9" s="73">
        <v>10</v>
      </c>
      <c r="O9" s="65">
        <v>3000</v>
      </c>
      <c r="P9" s="66">
        <f>Table224578910112345678941[[#This Row],[PEMBULATAN]]*O9</f>
        <v>30000</v>
      </c>
    </row>
    <row r="10" spans="1:16" ht="27" customHeight="1" x14ac:dyDescent="0.2">
      <c r="A10" s="14"/>
      <c r="B10" s="76"/>
      <c r="C10" s="74" t="s">
        <v>1497</v>
      </c>
      <c r="D10" s="79" t="s">
        <v>1169</v>
      </c>
      <c r="E10" s="13">
        <v>44442</v>
      </c>
      <c r="F10" s="77" t="s">
        <v>1170</v>
      </c>
      <c r="G10" s="13">
        <v>44447</v>
      </c>
      <c r="H10" s="78" t="s">
        <v>1171</v>
      </c>
      <c r="I10" s="16">
        <v>40</v>
      </c>
      <c r="J10" s="16">
        <v>32</v>
      </c>
      <c r="K10" s="16">
        <v>30</v>
      </c>
      <c r="L10" s="16">
        <v>9</v>
      </c>
      <c r="M10" s="82">
        <v>9.6</v>
      </c>
      <c r="N10" s="73">
        <v>10</v>
      </c>
      <c r="O10" s="65">
        <v>3000</v>
      </c>
      <c r="P10" s="66">
        <f>Table224578910112345678941[[#This Row],[PEMBULATAN]]*O10</f>
        <v>30000</v>
      </c>
    </row>
    <row r="11" spans="1:16" ht="27" customHeight="1" x14ac:dyDescent="0.2">
      <c r="A11" s="14"/>
      <c r="B11" s="76"/>
      <c r="C11" s="74" t="s">
        <v>1498</v>
      </c>
      <c r="D11" s="79" t="s">
        <v>1169</v>
      </c>
      <c r="E11" s="13">
        <v>44442</v>
      </c>
      <c r="F11" s="77" t="s">
        <v>1170</v>
      </c>
      <c r="G11" s="13">
        <v>44447</v>
      </c>
      <c r="H11" s="78" t="s">
        <v>1171</v>
      </c>
      <c r="I11" s="16">
        <v>48</v>
      </c>
      <c r="J11" s="16">
        <v>46</v>
      </c>
      <c r="K11" s="16">
        <v>33</v>
      </c>
      <c r="L11" s="16">
        <v>5</v>
      </c>
      <c r="M11" s="82">
        <v>18.216000000000001</v>
      </c>
      <c r="N11" s="73">
        <v>18</v>
      </c>
      <c r="O11" s="65">
        <v>3000</v>
      </c>
      <c r="P11" s="66">
        <f>Table224578910112345678941[[#This Row],[PEMBULATAN]]*O11</f>
        <v>54000</v>
      </c>
    </row>
    <row r="12" spans="1:16" ht="27" customHeight="1" x14ac:dyDescent="0.2">
      <c r="A12" s="14"/>
      <c r="B12" s="76"/>
      <c r="C12" s="74" t="s">
        <v>1499</v>
      </c>
      <c r="D12" s="79" t="s">
        <v>1169</v>
      </c>
      <c r="E12" s="13">
        <v>44442</v>
      </c>
      <c r="F12" s="77" t="s">
        <v>1170</v>
      </c>
      <c r="G12" s="13">
        <v>44447</v>
      </c>
      <c r="H12" s="78" t="s">
        <v>1171</v>
      </c>
      <c r="I12" s="16">
        <v>40</v>
      </c>
      <c r="J12" s="16">
        <v>30</v>
      </c>
      <c r="K12" s="16">
        <v>16</v>
      </c>
      <c r="L12" s="16">
        <v>10</v>
      </c>
      <c r="M12" s="82">
        <v>4.8</v>
      </c>
      <c r="N12" s="73">
        <v>10</v>
      </c>
      <c r="O12" s="65">
        <v>3000</v>
      </c>
      <c r="P12" s="66">
        <f>Table224578910112345678941[[#This Row],[PEMBULATAN]]*O12</f>
        <v>30000</v>
      </c>
    </row>
    <row r="13" spans="1:16" ht="27" customHeight="1" x14ac:dyDescent="0.2">
      <c r="A13" s="14"/>
      <c r="B13" s="76"/>
      <c r="C13" s="74" t="s">
        <v>1500</v>
      </c>
      <c r="D13" s="79" t="s">
        <v>1169</v>
      </c>
      <c r="E13" s="13">
        <v>44442</v>
      </c>
      <c r="F13" s="77" t="s">
        <v>1170</v>
      </c>
      <c r="G13" s="13">
        <v>44447</v>
      </c>
      <c r="H13" s="78" t="s">
        <v>1171</v>
      </c>
      <c r="I13" s="16">
        <v>40</v>
      </c>
      <c r="J13" s="16">
        <v>30</v>
      </c>
      <c r="K13" s="16">
        <v>16</v>
      </c>
      <c r="L13" s="16">
        <v>10</v>
      </c>
      <c r="M13" s="82">
        <v>4.8</v>
      </c>
      <c r="N13" s="73">
        <v>10</v>
      </c>
      <c r="O13" s="65">
        <v>3000</v>
      </c>
      <c r="P13" s="66">
        <f>Table224578910112345678941[[#This Row],[PEMBULATAN]]*O13</f>
        <v>30000</v>
      </c>
    </row>
    <row r="14" spans="1:16" ht="27" customHeight="1" x14ac:dyDescent="0.2">
      <c r="A14" s="14"/>
      <c r="B14" s="76"/>
      <c r="C14" s="74" t="s">
        <v>1501</v>
      </c>
      <c r="D14" s="79" t="s">
        <v>1169</v>
      </c>
      <c r="E14" s="13">
        <v>44442</v>
      </c>
      <c r="F14" s="77" t="s">
        <v>1170</v>
      </c>
      <c r="G14" s="13">
        <v>44447</v>
      </c>
      <c r="H14" s="78" t="s">
        <v>1171</v>
      </c>
      <c r="I14" s="16">
        <v>35</v>
      </c>
      <c r="J14" s="16">
        <v>30</v>
      </c>
      <c r="K14" s="16">
        <v>20</v>
      </c>
      <c r="L14" s="16">
        <v>10</v>
      </c>
      <c r="M14" s="82">
        <v>5.25</v>
      </c>
      <c r="N14" s="73">
        <v>10</v>
      </c>
      <c r="O14" s="65">
        <v>3000</v>
      </c>
      <c r="P14" s="66">
        <f>Table224578910112345678941[[#This Row],[PEMBULATAN]]*O14</f>
        <v>30000</v>
      </c>
    </row>
    <row r="15" spans="1:16" ht="27" customHeight="1" x14ac:dyDescent="0.2">
      <c r="A15" s="14"/>
      <c r="B15" s="76"/>
      <c r="C15" s="74" t="s">
        <v>1502</v>
      </c>
      <c r="D15" s="79" t="s">
        <v>1169</v>
      </c>
      <c r="E15" s="13">
        <v>44442</v>
      </c>
      <c r="F15" s="77" t="s">
        <v>1170</v>
      </c>
      <c r="G15" s="13">
        <v>44447</v>
      </c>
      <c r="H15" s="78" t="s">
        <v>1171</v>
      </c>
      <c r="I15" s="16">
        <v>67</v>
      </c>
      <c r="J15" s="16">
        <v>53</v>
      </c>
      <c r="K15" s="16">
        <v>22</v>
      </c>
      <c r="L15" s="16">
        <v>16</v>
      </c>
      <c r="M15" s="82">
        <v>19.5305</v>
      </c>
      <c r="N15" s="73">
        <v>20</v>
      </c>
      <c r="O15" s="65">
        <v>3000</v>
      </c>
      <c r="P15" s="66">
        <f>Table224578910112345678941[[#This Row],[PEMBULATAN]]*O15</f>
        <v>60000</v>
      </c>
    </row>
    <row r="16" spans="1:16" ht="27" customHeight="1" x14ac:dyDescent="0.2">
      <c r="A16" s="14"/>
      <c r="B16" s="76"/>
      <c r="C16" s="74" t="s">
        <v>1503</v>
      </c>
      <c r="D16" s="79" t="s">
        <v>1169</v>
      </c>
      <c r="E16" s="13">
        <v>44442</v>
      </c>
      <c r="F16" s="77" t="s">
        <v>1170</v>
      </c>
      <c r="G16" s="13">
        <v>44447</v>
      </c>
      <c r="H16" s="78" t="s">
        <v>1171</v>
      </c>
      <c r="I16" s="16">
        <v>37</v>
      </c>
      <c r="J16" s="16">
        <v>33</v>
      </c>
      <c r="K16" s="16">
        <v>13</v>
      </c>
      <c r="L16" s="16">
        <v>10</v>
      </c>
      <c r="M16" s="82">
        <v>3.9682499999999998</v>
      </c>
      <c r="N16" s="73">
        <v>10</v>
      </c>
      <c r="O16" s="65">
        <v>3000</v>
      </c>
      <c r="P16" s="66">
        <f>Table224578910112345678941[[#This Row],[PEMBULATAN]]*O16</f>
        <v>30000</v>
      </c>
    </row>
    <row r="17" spans="1:16" ht="27" customHeight="1" x14ac:dyDescent="0.2">
      <c r="A17" s="14"/>
      <c r="B17" s="76"/>
      <c r="C17" s="74" t="s">
        <v>1504</v>
      </c>
      <c r="D17" s="79" t="s">
        <v>1169</v>
      </c>
      <c r="E17" s="13">
        <v>44442</v>
      </c>
      <c r="F17" s="77" t="s">
        <v>1170</v>
      </c>
      <c r="G17" s="13">
        <v>44447</v>
      </c>
      <c r="H17" s="78" t="s">
        <v>1171</v>
      </c>
      <c r="I17" s="16">
        <v>40</v>
      </c>
      <c r="J17" s="16">
        <v>35</v>
      </c>
      <c r="K17" s="16">
        <v>15</v>
      </c>
      <c r="L17" s="16">
        <v>10</v>
      </c>
      <c r="M17" s="82">
        <v>5.25</v>
      </c>
      <c r="N17" s="73">
        <v>10</v>
      </c>
      <c r="O17" s="65">
        <v>3000</v>
      </c>
      <c r="P17" s="66">
        <f>Table224578910112345678941[[#This Row],[PEMBULATAN]]*O17</f>
        <v>30000</v>
      </c>
    </row>
    <row r="18" spans="1:16" ht="27" customHeight="1" x14ac:dyDescent="0.2">
      <c r="A18" s="14"/>
      <c r="B18" s="76"/>
      <c r="C18" s="74" t="s">
        <v>1505</v>
      </c>
      <c r="D18" s="79" t="s">
        <v>1169</v>
      </c>
      <c r="E18" s="13">
        <v>44442</v>
      </c>
      <c r="F18" s="77" t="s">
        <v>1170</v>
      </c>
      <c r="G18" s="13">
        <v>44447</v>
      </c>
      <c r="H18" s="78" t="s">
        <v>1171</v>
      </c>
      <c r="I18" s="16">
        <v>37</v>
      </c>
      <c r="J18" s="16">
        <v>35</v>
      </c>
      <c r="K18" s="16">
        <v>17</v>
      </c>
      <c r="L18" s="16">
        <v>10</v>
      </c>
      <c r="M18" s="82">
        <v>5.5037500000000001</v>
      </c>
      <c r="N18" s="73">
        <v>10</v>
      </c>
      <c r="O18" s="65">
        <v>3000</v>
      </c>
      <c r="P18" s="66">
        <f>Table224578910112345678941[[#This Row],[PEMBULATAN]]*O18</f>
        <v>30000</v>
      </c>
    </row>
    <row r="19" spans="1:16" ht="27" customHeight="1" x14ac:dyDescent="0.2">
      <c r="A19" s="14"/>
      <c r="B19" s="105"/>
      <c r="C19" s="74" t="s">
        <v>1991</v>
      </c>
      <c r="D19" s="79" t="s">
        <v>1169</v>
      </c>
      <c r="E19" s="13">
        <v>44442</v>
      </c>
      <c r="F19" s="77" t="s">
        <v>1170</v>
      </c>
      <c r="G19" s="13">
        <v>44447</v>
      </c>
      <c r="H19" s="78" t="s">
        <v>1171</v>
      </c>
      <c r="I19" s="16">
        <v>78</v>
      </c>
      <c r="J19" s="16">
        <v>48</v>
      </c>
      <c r="K19" s="16">
        <v>31</v>
      </c>
      <c r="L19" s="16">
        <v>12</v>
      </c>
      <c r="M19" s="82">
        <f>Table224578910112345678941[[#This Row],[P]]*Table224578910112345678941[[#This Row],[L]]*Table224578910112345678941[[#This Row],[T]]/4000</f>
        <v>29.015999999999998</v>
      </c>
      <c r="N19" s="73">
        <v>29</v>
      </c>
      <c r="O19" s="65">
        <v>3000</v>
      </c>
      <c r="P19" s="66">
        <f>Table224578910112345678941[[#This Row],[PEMBULATAN]]*O19</f>
        <v>87000</v>
      </c>
    </row>
    <row r="20" spans="1:16" ht="27" customHeight="1" x14ac:dyDescent="0.2">
      <c r="A20" s="14"/>
      <c r="B20" s="76" t="s">
        <v>1506</v>
      </c>
      <c r="C20" s="74" t="s">
        <v>1507</v>
      </c>
      <c r="D20" s="79" t="s">
        <v>1169</v>
      </c>
      <c r="E20" s="13">
        <v>44442</v>
      </c>
      <c r="F20" s="77" t="s">
        <v>1170</v>
      </c>
      <c r="G20" s="13">
        <v>44447</v>
      </c>
      <c r="H20" s="78" t="s">
        <v>1171</v>
      </c>
      <c r="I20" s="16">
        <v>74</v>
      </c>
      <c r="J20" s="16">
        <v>51</v>
      </c>
      <c r="K20" s="16">
        <v>30</v>
      </c>
      <c r="L20" s="16">
        <v>26</v>
      </c>
      <c r="M20" s="82">
        <v>28.305</v>
      </c>
      <c r="N20" s="73">
        <v>29</v>
      </c>
      <c r="O20" s="65">
        <v>3000</v>
      </c>
      <c r="P20" s="66">
        <f>Table224578910112345678941[[#This Row],[PEMBULATAN]]*O20</f>
        <v>87000</v>
      </c>
    </row>
    <row r="21" spans="1:16" ht="27" customHeight="1" x14ac:dyDescent="0.2">
      <c r="A21" s="14"/>
      <c r="B21" s="76"/>
      <c r="C21" s="74" t="s">
        <v>1508</v>
      </c>
      <c r="D21" s="79" t="s">
        <v>1169</v>
      </c>
      <c r="E21" s="13">
        <v>44442</v>
      </c>
      <c r="F21" s="77" t="s">
        <v>1170</v>
      </c>
      <c r="G21" s="13">
        <v>44447</v>
      </c>
      <c r="H21" s="78" t="s">
        <v>1171</v>
      </c>
      <c r="I21" s="16">
        <v>106</v>
      </c>
      <c r="J21" s="16">
        <v>57</v>
      </c>
      <c r="K21" s="16">
        <v>35</v>
      </c>
      <c r="L21" s="16">
        <v>32</v>
      </c>
      <c r="M21" s="82">
        <v>52.8675</v>
      </c>
      <c r="N21" s="73">
        <v>53</v>
      </c>
      <c r="O21" s="65">
        <v>3000</v>
      </c>
      <c r="P21" s="66">
        <f>Table224578910112345678941[[#This Row],[PEMBULATAN]]*O21</f>
        <v>159000</v>
      </c>
    </row>
    <row r="22" spans="1:16" ht="27" customHeight="1" x14ac:dyDescent="0.2">
      <c r="A22" s="14"/>
      <c r="B22" s="76"/>
      <c r="C22" s="74" t="s">
        <v>1509</v>
      </c>
      <c r="D22" s="79" t="s">
        <v>1169</v>
      </c>
      <c r="E22" s="13">
        <v>44442</v>
      </c>
      <c r="F22" s="77" t="s">
        <v>1170</v>
      </c>
      <c r="G22" s="13">
        <v>44447</v>
      </c>
      <c r="H22" s="78" t="s">
        <v>1171</v>
      </c>
      <c r="I22" s="16">
        <v>101</v>
      </c>
      <c r="J22" s="16">
        <v>39</v>
      </c>
      <c r="K22" s="16">
        <v>68</v>
      </c>
      <c r="L22" s="16">
        <v>18</v>
      </c>
      <c r="M22" s="82">
        <v>66.962999999999994</v>
      </c>
      <c r="N22" s="73">
        <v>67</v>
      </c>
      <c r="O22" s="65">
        <v>3000</v>
      </c>
      <c r="P22" s="66">
        <f>Table224578910112345678941[[#This Row],[PEMBULATAN]]*O22</f>
        <v>201000</v>
      </c>
    </row>
    <row r="23" spans="1:16" ht="27" customHeight="1" x14ac:dyDescent="0.2">
      <c r="A23" s="14"/>
      <c r="B23" s="76"/>
      <c r="C23" s="74" t="s">
        <v>1510</v>
      </c>
      <c r="D23" s="79" t="s">
        <v>1169</v>
      </c>
      <c r="E23" s="13">
        <v>44442</v>
      </c>
      <c r="F23" s="77" t="s">
        <v>1170</v>
      </c>
      <c r="G23" s="13">
        <v>44447</v>
      </c>
      <c r="H23" s="78" t="s">
        <v>1171</v>
      </c>
      <c r="I23" s="16">
        <v>60</v>
      </c>
      <c r="J23" s="16">
        <v>99</v>
      </c>
      <c r="K23" s="16">
        <v>35</v>
      </c>
      <c r="L23" s="16">
        <v>20</v>
      </c>
      <c r="M23" s="82">
        <v>51.975000000000001</v>
      </c>
      <c r="N23" s="73">
        <v>52</v>
      </c>
      <c r="O23" s="65">
        <v>3000</v>
      </c>
      <c r="P23" s="66">
        <f>Table224578910112345678941[[#This Row],[PEMBULATAN]]*O23</f>
        <v>156000</v>
      </c>
    </row>
    <row r="24" spans="1:16" ht="27" customHeight="1" x14ac:dyDescent="0.2">
      <c r="A24" s="14"/>
      <c r="B24" s="76"/>
      <c r="C24" s="74" t="s">
        <v>1511</v>
      </c>
      <c r="D24" s="79" t="s">
        <v>1169</v>
      </c>
      <c r="E24" s="13">
        <v>44442</v>
      </c>
      <c r="F24" s="77" t="s">
        <v>1170</v>
      </c>
      <c r="G24" s="13">
        <v>44447</v>
      </c>
      <c r="H24" s="78" t="s">
        <v>1171</v>
      </c>
      <c r="I24" s="16">
        <v>94</v>
      </c>
      <c r="J24" s="16">
        <v>55</v>
      </c>
      <c r="K24" s="16">
        <v>37</v>
      </c>
      <c r="L24" s="16">
        <v>11</v>
      </c>
      <c r="M24" s="82">
        <v>47.822499999999998</v>
      </c>
      <c r="N24" s="73">
        <v>48</v>
      </c>
      <c r="O24" s="65">
        <v>3000</v>
      </c>
      <c r="P24" s="66">
        <f>Table224578910112345678941[[#This Row],[PEMBULATAN]]*O24</f>
        <v>144000</v>
      </c>
    </row>
    <row r="25" spans="1:16" ht="27" customHeight="1" x14ac:dyDescent="0.2">
      <c r="A25" s="14"/>
      <c r="B25" s="76"/>
      <c r="C25" s="74" t="s">
        <v>1512</v>
      </c>
      <c r="D25" s="79" t="s">
        <v>1169</v>
      </c>
      <c r="E25" s="13">
        <v>44442</v>
      </c>
      <c r="F25" s="77" t="s">
        <v>1170</v>
      </c>
      <c r="G25" s="13">
        <v>44447</v>
      </c>
      <c r="H25" s="78" t="s">
        <v>1171</v>
      </c>
      <c r="I25" s="16">
        <v>95</v>
      </c>
      <c r="J25" s="16">
        <v>60</v>
      </c>
      <c r="K25" s="16">
        <v>24</v>
      </c>
      <c r="L25" s="16">
        <v>11</v>
      </c>
      <c r="M25" s="82">
        <v>34.200000000000003</v>
      </c>
      <c r="N25" s="73">
        <v>34</v>
      </c>
      <c r="O25" s="65">
        <v>3000</v>
      </c>
      <c r="P25" s="66">
        <f>Table224578910112345678941[[#This Row],[PEMBULATAN]]*O25</f>
        <v>102000</v>
      </c>
    </row>
    <row r="26" spans="1:16" ht="27" customHeight="1" x14ac:dyDescent="0.2">
      <c r="A26" s="14"/>
      <c r="B26" s="76"/>
      <c r="C26" s="74" t="s">
        <v>1513</v>
      </c>
      <c r="D26" s="79" t="s">
        <v>1169</v>
      </c>
      <c r="E26" s="13">
        <v>44442</v>
      </c>
      <c r="F26" s="77" t="s">
        <v>1170</v>
      </c>
      <c r="G26" s="13">
        <v>44447</v>
      </c>
      <c r="H26" s="78" t="s">
        <v>1171</v>
      </c>
      <c r="I26" s="16">
        <v>57</v>
      </c>
      <c r="J26" s="16">
        <v>82</v>
      </c>
      <c r="K26" s="16">
        <v>22</v>
      </c>
      <c r="L26" s="16">
        <v>10</v>
      </c>
      <c r="M26" s="82">
        <v>25.707000000000001</v>
      </c>
      <c r="N26" s="73">
        <v>26</v>
      </c>
      <c r="O26" s="65">
        <v>3000</v>
      </c>
      <c r="P26" s="66">
        <f>Table224578910112345678941[[#This Row],[PEMBULATAN]]*O26</f>
        <v>78000</v>
      </c>
    </row>
    <row r="27" spans="1:16" ht="27" customHeight="1" x14ac:dyDescent="0.2">
      <c r="A27" s="14"/>
      <c r="B27" s="76"/>
      <c r="C27" s="74" t="s">
        <v>1514</v>
      </c>
      <c r="D27" s="79" t="s">
        <v>1169</v>
      </c>
      <c r="E27" s="13">
        <v>44442</v>
      </c>
      <c r="F27" s="77" t="s">
        <v>1170</v>
      </c>
      <c r="G27" s="13">
        <v>44447</v>
      </c>
      <c r="H27" s="78" t="s">
        <v>1171</v>
      </c>
      <c r="I27" s="16">
        <v>83</v>
      </c>
      <c r="J27" s="16">
        <v>62</v>
      </c>
      <c r="K27" s="16">
        <v>31</v>
      </c>
      <c r="L27" s="16">
        <v>14</v>
      </c>
      <c r="M27" s="82">
        <v>39.881500000000003</v>
      </c>
      <c r="N27" s="73">
        <v>40</v>
      </c>
      <c r="O27" s="65">
        <v>3000</v>
      </c>
      <c r="P27" s="66">
        <f>Table224578910112345678941[[#This Row],[PEMBULATAN]]*O27</f>
        <v>120000</v>
      </c>
    </row>
    <row r="28" spans="1:16" ht="27" customHeight="1" x14ac:dyDescent="0.2">
      <c r="A28" s="14"/>
      <c r="B28" s="76"/>
      <c r="C28" s="74" t="s">
        <v>1515</v>
      </c>
      <c r="D28" s="79" t="s">
        <v>1169</v>
      </c>
      <c r="E28" s="13">
        <v>44442</v>
      </c>
      <c r="F28" s="77" t="s">
        <v>1170</v>
      </c>
      <c r="G28" s="13">
        <v>44447</v>
      </c>
      <c r="H28" s="78" t="s">
        <v>1171</v>
      </c>
      <c r="I28" s="16">
        <v>54</v>
      </c>
      <c r="J28" s="16">
        <v>53</v>
      </c>
      <c r="K28" s="16">
        <v>18</v>
      </c>
      <c r="L28" s="16">
        <v>7</v>
      </c>
      <c r="M28" s="82">
        <v>12.879</v>
      </c>
      <c r="N28" s="73">
        <v>13</v>
      </c>
      <c r="O28" s="65">
        <v>3000</v>
      </c>
      <c r="P28" s="66">
        <f>Table224578910112345678941[[#This Row],[PEMBULATAN]]*O28</f>
        <v>39000</v>
      </c>
    </row>
    <row r="29" spans="1:16" ht="27" customHeight="1" x14ac:dyDescent="0.2">
      <c r="A29" s="14"/>
      <c r="B29" s="76"/>
      <c r="C29" s="74" t="s">
        <v>1516</v>
      </c>
      <c r="D29" s="79" t="s">
        <v>1169</v>
      </c>
      <c r="E29" s="13">
        <v>44442</v>
      </c>
      <c r="F29" s="77" t="s">
        <v>1170</v>
      </c>
      <c r="G29" s="13">
        <v>44447</v>
      </c>
      <c r="H29" s="78" t="s">
        <v>1171</v>
      </c>
      <c r="I29" s="16">
        <v>76</v>
      </c>
      <c r="J29" s="16">
        <v>59</v>
      </c>
      <c r="K29" s="16">
        <v>30</v>
      </c>
      <c r="L29" s="16">
        <v>9</v>
      </c>
      <c r="M29" s="82">
        <v>33.630000000000003</v>
      </c>
      <c r="N29" s="73">
        <v>34</v>
      </c>
      <c r="O29" s="65">
        <v>3000</v>
      </c>
      <c r="P29" s="66">
        <f>Table224578910112345678941[[#This Row],[PEMBULATAN]]*O29</f>
        <v>102000</v>
      </c>
    </row>
    <row r="30" spans="1:16" ht="27" customHeight="1" x14ac:dyDescent="0.2">
      <c r="A30" s="14"/>
      <c r="B30" s="76"/>
      <c r="C30" s="74" t="s">
        <v>1517</v>
      </c>
      <c r="D30" s="79" t="s">
        <v>1169</v>
      </c>
      <c r="E30" s="13">
        <v>44442</v>
      </c>
      <c r="F30" s="77" t="s">
        <v>1170</v>
      </c>
      <c r="G30" s="13">
        <v>44447</v>
      </c>
      <c r="H30" s="78" t="s">
        <v>1171</v>
      </c>
      <c r="I30" s="16">
        <v>74</v>
      </c>
      <c r="J30" s="16">
        <v>65</v>
      </c>
      <c r="K30" s="16">
        <v>28</v>
      </c>
      <c r="L30" s="16">
        <v>13</v>
      </c>
      <c r="M30" s="82">
        <v>33.67</v>
      </c>
      <c r="N30" s="73">
        <v>34</v>
      </c>
      <c r="O30" s="65">
        <v>3000</v>
      </c>
      <c r="P30" s="66">
        <f>Table224578910112345678941[[#This Row],[PEMBULATAN]]*O30</f>
        <v>102000</v>
      </c>
    </row>
    <row r="31" spans="1:16" ht="27" customHeight="1" x14ac:dyDescent="0.2">
      <c r="A31" s="14"/>
      <c r="B31" s="76"/>
      <c r="C31" s="74" t="s">
        <v>1518</v>
      </c>
      <c r="D31" s="79" t="s">
        <v>1169</v>
      </c>
      <c r="E31" s="13">
        <v>44442</v>
      </c>
      <c r="F31" s="77" t="s">
        <v>1170</v>
      </c>
      <c r="G31" s="13">
        <v>44447</v>
      </c>
      <c r="H31" s="78" t="s">
        <v>1171</v>
      </c>
      <c r="I31" s="16">
        <v>62</v>
      </c>
      <c r="J31" s="16">
        <v>60</v>
      </c>
      <c r="K31" s="16">
        <v>22</v>
      </c>
      <c r="L31" s="16">
        <v>11</v>
      </c>
      <c r="M31" s="82">
        <v>20.46</v>
      </c>
      <c r="N31" s="73">
        <v>21</v>
      </c>
      <c r="O31" s="65">
        <v>3000</v>
      </c>
      <c r="P31" s="66">
        <f>Table224578910112345678941[[#This Row],[PEMBULATAN]]*O31</f>
        <v>63000</v>
      </c>
    </row>
    <row r="32" spans="1:16" ht="27" customHeight="1" x14ac:dyDescent="0.2">
      <c r="A32" s="14"/>
      <c r="B32" s="76"/>
      <c r="C32" s="74" t="s">
        <v>1519</v>
      </c>
      <c r="D32" s="79" t="s">
        <v>1169</v>
      </c>
      <c r="E32" s="13">
        <v>44442</v>
      </c>
      <c r="F32" s="77" t="s">
        <v>1170</v>
      </c>
      <c r="G32" s="13">
        <v>44447</v>
      </c>
      <c r="H32" s="78" t="s">
        <v>1171</v>
      </c>
      <c r="I32" s="16">
        <v>90</v>
      </c>
      <c r="J32" s="16">
        <v>56</v>
      </c>
      <c r="K32" s="16">
        <v>24</v>
      </c>
      <c r="L32" s="16">
        <v>13</v>
      </c>
      <c r="M32" s="82">
        <v>30.24</v>
      </c>
      <c r="N32" s="73">
        <v>30</v>
      </c>
      <c r="O32" s="65">
        <v>3000</v>
      </c>
      <c r="P32" s="66">
        <f>Table224578910112345678941[[#This Row],[PEMBULATAN]]*O32</f>
        <v>90000</v>
      </c>
    </row>
    <row r="33" spans="1:16" ht="27" customHeight="1" x14ac:dyDescent="0.2">
      <c r="A33" s="14"/>
      <c r="B33" s="76"/>
      <c r="C33" s="74" t="s">
        <v>1520</v>
      </c>
      <c r="D33" s="79" t="s">
        <v>1169</v>
      </c>
      <c r="E33" s="13">
        <v>44442</v>
      </c>
      <c r="F33" s="77" t="s">
        <v>1170</v>
      </c>
      <c r="G33" s="13">
        <v>44447</v>
      </c>
      <c r="H33" s="78" t="s">
        <v>1171</v>
      </c>
      <c r="I33" s="16">
        <v>92</v>
      </c>
      <c r="J33" s="16">
        <v>58</v>
      </c>
      <c r="K33" s="16">
        <v>25</v>
      </c>
      <c r="L33" s="16">
        <v>13</v>
      </c>
      <c r="M33" s="82">
        <v>33.35</v>
      </c>
      <c r="N33" s="73">
        <v>34</v>
      </c>
      <c r="O33" s="65">
        <v>3000</v>
      </c>
      <c r="P33" s="66">
        <f>Table224578910112345678941[[#This Row],[PEMBULATAN]]*O33</f>
        <v>102000</v>
      </c>
    </row>
    <row r="34" spans="1:16" ht="27" customHeight="1" x14ac:dyDescent="0.2">
      <c r="A34" s="14"/>
      <c r="B34" s="76"/>
      <c r="C34" s="74" t="s">
        <v>1521</v>
      </c>
      <c r="D34" s="79" t="s">
        <v>1169</v>
      </c>
      <c r="E34" s="13">
        <v>44442</v>
      </c>
      <c r="F34" s="77" t="s">
        <v>1170</v>
      </c>
      <c r="G34" s="13">
        <v>44447</v>
      </c>
      <c r="H34" s="78" t="s">
        <v>1171</v>
      </c>
      <c r="I34" s="16">
        <v>52</v>
      </c>
      <c r="J34" s="16">
        <v>51</v>
      </c>
      <c r="K34" s="16">
        <v>33</v>
      </c>
      <c r="L34" s="16">
        <v>8</v>
      </c>
      <c r="M34" s="82">
        <v>21.879000000000001</v>
      </c>
      <c r="N34" s="73">
        <v>22</v>
      </c>
      <c r="O34" s="65">
        <v>3000</v>
      </c>
      <c r="P34" s="66">
        <f>Table224578910112345678941[[#This Row],[PEMBULATAN]]*O34</f>
        <v>66000</v>
      </c>
    </row>
    <row r="35" spans="1:16" ht="27" customHeight="1" x14ac:dyDescent="0.2">
      <c r="A35" s="14"/>
      <c r="B35" s="76"/>
      <c r="C35" s="74" t="s">
        <v>1522</v>
      </c>
      <c r="D35" s="79" t="s">
        <v>1169</v>
      </c>
      <c r="E35" s="13">
        <v>44442</v>
      </c>
      <c r="F35" s="77" t="s">
        <v>1170</v>
      </c>
      <c r="G35" s="13">
        <v>44447</v>
      </c>
      <c r="H35" s="78" t="s">
        <v>1171</v>
      </c>
      <c r="I35" s="16">
        <v>100</v>
      </c>
      <c r="J35" s="16">
        <v>53</v>
      </c>
      <c r="K35" s="16">
        <v>32</v>
      </c>
      <c r="L35" s="16">
        <v>11</v>
      </c>
      <c r="M35" s="82">
        <v>42.4</v>
      </c>
      <c r="N35" s="73">
        <v>43</v>
      </c>
      <c r="O35" s="65">
        <v>3000</v>
      </c>
      <c r="P35" s="66">
        <f>Table224578910112345678941[[#This Row],[PEMBULATAN]]*O35</f>
        <v>129000</v>
      </c>
    </row>
    <row r="36" spans="1:16" ht="27" customHeight="1" x14ac:dyDescent="0.2">
      <c r="A36" s="14"/>
      <c r="B36" s="76"/>
      <c r="C36" s="74" t="s">
        <v>1523</v>
      </c>
      <c r="D36" s="79" t="s">
        <v>1169</v>
      </c>
      <c r="E36" s="13">
        <v>44442</v>
      </c>
      <c r="F36" s="77" t="s">
        <v>1170</v>
      </c>
      <c r="G36" s="13">
        <v>44447</v>
      </c>
      <c r="H36" s="78" t="s">
        <v>1171</v>
      </c>
      <c r="I36" s="16">
        <v>105</v>
      </c>
      <c r="J36" s="16">
        <v>61</v>
      </c>
      <c r="K36" s="16">
        <v>25</v>
      </c>
      <c r="L36" s="16">
        <v>30</v>
      </c>
      <c r="M36" s="82">
        <v>40.03125</v>
      </c>
      <c r="N36" s="73">
        <v>40</v>
      </c>
      <c r="O36" s="65">
        <v>3000</v>
      </c>
      <c r="P36" s="66">
        <f>Table224578910112345678941[[#This Row],[PEMBULATAN]]*O36</f>
        <v>120000</v>
      </c>
    </row>
    <row r="37" spans="1:16" ht="27" customHeight="1" x14ac:dyDescent="0.2">
      <c r="A37" s="14"/>
      <c r="B37" s="76"/>
      <c r="C37" s="74" t="s">
        <v>1524</v>
      </c>
      <c r="D37" s="79" t="s">
        <v>1169</v>
      </c>
      <c r="E37" s="13">
        <v>44442</v>
      </c>
      <c r="F37" s="77" t="s">
        <v>1170</v>
      </c>
      <c r="G37" s="13">
        <v>44447</v>
      </c>
      <c r="H37" s="78" t="s">
        <v>1171</v>
      </c>
      <c r="I37" s="16">
        <v>30</v>
      </c>
      <c r="J37" s="16">
        <v>50</v>
      </c>
      <c r="K37" s="16">
        <v>10</v>
      </c>
      <c r="L37" s="16">
        <v>2</v>
      </c>
      <c r="M37" s="82">
        <v>3.75</v>
      </c>
      <c r="N37" s="73">
        <v>4</v>
      </c>
      <c r="O37" s="65">
        <v>3000</v>
      </c>
      <c r="P37" s="66">
        <f>Table224578910112345678941[[#This Row],[PEMBULATAN]]*O37</f>
        <v>12000</v>
      </c>
    </row>
    <row r="38" spans="1:16" ht="27" customHeight="1" x14ac:dyDescent="0.2">
      <c r="A38" s="14"/>
      <c r="B38" s="76"/>
      <c r="C38" s="74" t="s">
        <v>1525</v>
      </c>
      <c r="D38" s="79" t="s">
        <v>1169</v>
      </c>
      <c r="E38" s="13">
        <v>44442</v>
      </c>
      <c r="F38" s="77" t="s">
        <v>1170</v>
      </c>
      <c r="G38" s="13">
        <v>44447</v>
      </c>
      <c r="H38" s="78" t="s">
        <v>1171</v>
      </c>
      <c r="I38" s="16">
        <v>89</v>
      </c>
      <c r="J38" s="16">
        <v>59</v>
      </c>
      <c r="K38" s="16">
        <v>25</v>
      </c>
      <c r="L38" s="16">
        <v>12</v>
      </c>
      <c r="M38" s="82">
        <v>32.818750000000001</v>
      </c>
      <c r="N38" s="73">
        <v>33</v>
      </c>
      <c r="O38" s="65">
        <v>3000</v>
      </c>
      <c r="P38" s="66">
        <f>Table224578910112345678941[[#This Row],[PEMBULATAN]]*O38</f>
        <v>99000</v>
      </c>
    </row>
    <row r="39" spans="1:16" ht="27" customHeight="1" x14ac:dyDescent="0.2">
      <c r="A39" s="14"/>
      <c r="B39" s="76"/>
      <c r="C39" s="74" t="s">
        <v>1526</v>
      </c>
      <c r="D39" s="79" t="s">
        <v>1169</v>
      </c>
      <c r="E39" s="13">
        <v>44442</v>
      </c>
      <c r="F39" s="77" t="s">
        <v>1170</v>
      </c>
      <c r="G39" s="13">
        <v>44447</v>
      </c>
      <c r="H39" s="78" t="s">
        <v>1171</v>
      </c>
      <c r="I39" s="16">
        <v>56</v>
      </c>
      <c r="J39" s="16">
        <v>60</v>
      </c>
      <c r="K39" s="16">
        <v>22</v>
      </c>
      <c r="L39" s="16">
        <v>9</v>
      </c>
      <c r="M39" s="82">
        <v>18.48</v>
      </c>
      <c r="N39" s="73">
        <v>19</v>
      </c>
      <c r="O39" s="65">
        <v>3000</v>
      </c>
      <c r="P39" s="66">
        <f>Table224578910112345678941[[#This Row],[PEMBULATAN]]*O39</f>
        <v>57000</v>
      </c>
    </row>
    <row r="40" spans="1:16" ht="27" customHeight="1" x14ac:dyDescent="0.2">
      <c r="A40" s="14"/>
      <c r="B40" s="76"/>
      <c r="C40" s="74" t="s">
        <v>1527</v>
      </c>
      <c r="D40" s="79" t="s">
        <v>1169</v>
      </c>
      <c r="E40" s="13">
        <v>44442</v>
      </c>
      <c r="F40" s="77" t="s">
        <v>1170</v>
      </c>
      <c r="G40" s="13">
        <v>44447</v>
      </c>
      <c r="H40" s="78" t="s">
        <v>1171</v>
      </c>
      <c r="I40" s="16">
        <v>64</v>
      </c>
      <c r="J40" s="16">
        <v>60</v>
      </c>
      <c r="K40" s="16">
        <v>20</v>
      </c>
      <c r="L40" s="16">
        <v>7</v>
      </c>
      <c r="M40" s="82">
        <v>19.2</v>
      </c>
      <c r="N40" s="73">
        <v>19</v>
      </c>
      <c r="O40" s="65">
        <v>3000</v>
      </c>
      <c r="P40" s="66">
        <f>Table224578910112345678941[[#This Row],[PEMBULATAN]]*O40</f>
        <v>57000</v>
      </c>
    </row>
    <row r="41" spans="1:16" ht="27" customHeight="1" x14ac:dyDescent="0.2">
      <c r="A41" s="14"/>
      <c r="B41" s="76"/>
      <c r="C41" s="74" t="s">
        <v>1528</v>
      </c>
      <c r="D41" s="79" t="s">
        <v>1169</v>
      </c>
      <c r="E41" s="13">
        <v>44442</v>
      </c>
      <c r="F41" s="77" t="s">
        <v>1170</v>
      </c>
      <c r="G41" s="13">
        <v>44447</v>
      </c>
      <c r="H41" s="78" t="s">
        <v>1171</v>
      </c>
      <c r="I41" s="16">
        <v>61</v>
      </c>
      <c r="J41" s="16">
        <v>56</v>
      </c>
      <c r="K41" s="16">
        <v>20</v>
      </c>
      <c r="L41" s="16">
        <v>9</v>
      </c>
      <c r="M41" s="82">
        <v>17.079999999999998</v>
      </c>
      <c r="N41" s="73">
        <v>17</v>
      </c>
      <c r="O41" s="65">
        <v>3000</v>
      </c>
      <c r="P41" s="66">
        <f>Table224578910112345678941[[#This Row],[PEMBULATAN]]*O41</f>
        <v>51000</v>
      </c>
    </row>
    <row r="42" spans="1:16" ht="27" customHeight="1" x14ac:dyDescent="0.2">
      <c r="A42" s="14"/>
      <c r="B42" s="76"/>
      <c r="C42" s="74" t="s">
        <v>1529</v>
      </c>
      <c r="D42" s="79" t="s">
        <v>1169</v>
      </c>
      <c r="E42" s="13">
        <v>44442</v>
      </c>
      <c r="F42" s="77" t="s">
        <v>1170</v>
      </c>
      <c r="G42" s="13">
        <v>44447</v>
      </c>
      <c r="H42" s="78" t="s">
        <v>1171</v>
      </c>
      <c r="I42" s="16">
        <v>74</v>
      </c>
      <c r="J42" s="16">
        <v>60</v>
      </c>
      <c r="K42" s="16">
        <v>22</v>
      </c>
      <c r="L42" s="16">
        <v>8</v>
      </c>
      <c r="M42" s="82">
        <v>24.42</v>
      </c>
      <c r="N42" s="73">
        <v>25</v>
      </c>
      <c r="O42" s="65">
        <v>3000</v>
      </c>
      <c r="P42" s="66">
        <f>Table224578910112345678941[[#This Row],[PEMBULATAN]]*O42</f>
        <v>75000</v>
      </c>
    </row>
    <row r="43" spans="1:16" ht="27" customHeight="1" x14ac:dyDescent="0.2">
      <c r="A43" s="14"/>
      <c r="B43" s="76"/>
      <c r="C43" s="74" t="s">
        <v>1530</v>
      </c>
      <c r="D43" s="79" t="s">
        <v>1169</v>
      </c>
      <c r="E43" s="13">
        <v>44442</v>
      </c>
      <c r="F43" s="77" t="s">
        <v>1170</v>
      </c>
      <c r="G43" s="13">
        <v>44447</v>
      </c>
      <c r="H43" s="78" t="s">
        <v>1171</v>
      </c>
      <c r="I43" s="16">
        <v>95</v>
      </c>
      <c r="J43" s="16">
        <v>58</v>
      </c>
      <c r="K43" s="16">
        <v>35</v>
      </c>
      <c r="L43" s="16">
        <v>14</v>
      </c>
      <c r="M43" s="82">
        <v>48.212499999999999</v>
      </c>
      <c r="N43" s="73">
        <v>48</v>
      </c>
      <c r="O43" s="65">
        <v>3000</v>
      </c>
      <c r="P43" s="66">
        <f>Table224578910112345678941[[#This Row],[PEMBULATAN]]*O43</f>
        <v>144000</v>
      </c>
    </row>
    <row r="44" spans="1:16" ht="27" customHeight="1" x14ac:dyDescent="0.2">
      <c r="A44" s="14"/>
      <c r="B44" s="76"/>
      <c r="C44" s="74" t="s">
        <v>1531</v>
      </c>
      <c r="D44" s="79" t="s">
        <v>1169</v>
      </c>
      <c r="E44" s="13">
        <v>44442</v>
      </c>
      <c r="F44" s="77" t="s">
        <v>1170</v>
      </c>
      <c r="G44" s="13">
        <v>44447</v>
      </c>
      <c r="H44" s="78" t="s">
        <v>1171</v>
      </c>
      <c r="I44" s="16">
        <v>90</v>
      </c>
      <c r="J44" s="16">
        <v>62</v>
      </c>
      <c r="K44" s="16">
        <v>28</v>
      </c>
      <c r="L44" s="16">
        <v>14</v>
      </c>
      <c r="M44" s="82">
        <v>39.06</v>
      </c>
      <c r="N44" s="73">
        <v>39</v>
      </c>
      <c r="O44" s="65">
        <v>3000</v>
      </c>
      <c r="P44" s="66">
        <f>Table224578910112345678941[[#This Row],[PEMBULATAN]]*O44</f>
        <v>117000</v>
      </c>
    </row>
    <row r="45" spans="1:16" ht="27" customHeight="1" x14ac:dyDescent="0.2">
      <c r="A45" s="14"/>
      <c r="B45" s="76"/>
      <c r="C45" s="74" t="s">
        <v>1532</v>
      </c>
      <c r="D45" s="79" t="s">
        <v>1169</v>
      </c>
      <c r="E45" s="13">
        <v>44442</v>
      </c>
      <c r="F45" s="77" t="s">
        <v>1170</v>
      </c>
      <c r="G45" s="13">
        <v>44447</v>
      </c>
      <c r="H45" s="78" t="s">
        <v>1171</v>
      </c>
      <c r="I45" s="16">
        <v>70</v>
      </c>
      <c r="J45" s="16">
        <v>50</v>
      </c>
      <c r="K45" s="16">
        <v>21</v>
      </c>
      <c r="L45" s="16">
        <v>8</v>
      </c>
      <c r="M45" s="82">
        <v>18.375</v>
      </c>
      <c r="N45" s="73">
        <v>19</v>
      </c>
      <c r="O45" s="65">
        <v>3000</v>
      </c>
      <c r="P45" s="66">
        <f>Table224578910112345678941[[#This Row],[PEMBULATAN]]*O45</f>
        <v>57000</v>
      </c>
    </row>
    <row r="46" spans="1:16" ht="27" customHeight="1" x14ac:dyDescent="0.2">
      <c r="A46" s="14"/>
      <c r="B46" s="76"/>
      <c r="C46" s="74" t="s">
        <v>1533</v>
      </c>
      <c r="D46" s="79" t="s">
        <v>1169</v>
      </c>
      <c r="E46" s="13">
        <v>44442</v>
      </c>
      <c r="F46" s="77" t="s">
        <v>1170</v>
      </c>
      <c r="G46" s="13">
        <v>44447</v>
      </c>
      <c r="H46" s="78" t="s">
        <v>1171</v>
      </c>
      <c r="I46" s="16">
        <v>72</v>
      </c>
      <c r="J46" s="16">
        <v>58</v>
      </c>
      <c r="K46" s="16">
        <v>33</v>
      </c>
      <c r="L46" s="16">
        <v>18</v>
      </c>
      <c r="M46" s="82">
        <v>34.451999999999998</v>
      </c>
      <c r="N46" s="73">
        <v>35</v>
      </c>
      <c r="O46" s="65">
        <v>3000</v>
      </c>
      <c r="P46" s="66">
        <f>Table224578910112345678941[[#This Row],[PEMBULATAN]]*O46</f>
        <v>105000</v>
      </c>
    </row>
    <row r="47" spans="1:16" ht="27" customHeight="1" x14ac:dyDescent="0.2">
      <c r="A47" s="14"/>
      <c r="B47" s="76"/>
      <c r="C47" s="74" t="s">
        <v>1534</v>
      </c>
      <c r="D47" s="79" t="s">
        <v>1169</v>
      </c>
      <c r="E47" s="13">
        <v>44442</v>
      </c>
      <c r="F47" s="77" t="s">
        <v>1170</v>
      </c>
      <c r="G47" s="13">
        <v>44447</v>
      </c>
      <c r="H47" s="78" t="s">
        <v>1171</v>
      </c>
      <c r="I47" s="16">
        <v>64</v>
      </c>
      <c r="J47" s="16">
        <v>38</v>
      </c>
      <c r="K47" s="16">
        <v>24</v>
      </c>
      <c r="L47" s="16">
        <v>2</v>
      </c>
      <c r="M47" s="82">
        <v>14.592000000000001</v>
      </c>
      <c r="N47" s="73">
        <v>15</v>
      </c>
      <c r="O47" s="65">
        <v>3000</v>
      </c>
      <c r="P47" s="66">
        <f>Table224578910112345678941[[#This Row],[PEMBULATAN]]*O47</f>
        <v>45000</v>
      </c>
    </row>
    <row r="48" spans="1:16" ht="27" customHeight="1" x14ac:dyDescent="0.2">
      <c r="A48" s="14"/>
      <c r="B48" s="76"/>
      <c r="C48" s="74" t="s">
        <v>1535</v>
      </c>
      <c r="D48" s="79" t="s">
        <v>1169</v>
      </c>
      <c r="E48" s="13">
        <v>44442</v>
      </c>
      <c r="F48" s="77" t="s">
        <v>1170</v>
      </c>
      <c r="G48" s="13">
        <v>44447</v>
      </c>
      <c r="H48" s="78" t="s">
        <v>1171</v>
      </c>
      <c r="I48" s="16">
        <v>90</v>
      </c>
      <c r="J48" s="16">
        <v>65</v>
      </c>
      <c r="K48" s="16">
        <v>35</v>
      </c>
      <c r="L48" s="16">
        <v>27</v>
      </c>
      <c r="M48" s="82">
        <v>51.1875</v>
      </c>
      <c r="N48" s="73">
        <v>51</v>
      </c>
      <c r="O48" s="65">
        <v>3000</v>
      </c>
      <c r="P48" s="66">
        <f>Table224578910112345678941[[#This Row],[PEMBULATAN]]*O48</f>
        <v>153000</v>
      </c>
    </row>
    <row r="49" spans="1:16" ht="27" customHeight="1" x14ac:dyDescent="0.2">
      <c r="A49" s="14"/>
      <c r="B49" s="76"/>
      <c r="C49" s="74" t="s">
        <v>1536</v>
      </c>
      <c r="D49" s="79" t="s">
        <v>1169</v>
      </c>
      <c r="E49" s="13">
        <v>44442</v>
      </c>
      <c r="F49" s="77" t="s">
        <v>1170</v>
      </c>
      <c r="G49" s="13">
        <v>44447</v>
      </c>
      <c r="H49" s="78" t="s">
        <v>1171</v>
      </c>
      <c r="I49" s="16">
        <v>60</v>
      </c>
      <c r="J49" s="16">
        <v>56</v>
      </c>
      <c r="K49" s="16">
        <v>21</v>
      </c>
      <c r="L49" s="16">
        <v>3</v>
      </c>
      <c r="M49" s="82">
        <v>17.64</v>
      </c>
      <c r="N49" s="73">
        <v>18</v>
      </c>
      <c r="O49" s="65">
        <v>3000</v>
      </c>
      <c r="P49" s="66">
        <f>Table224578910112345678941[[#This Row],[PEMBULATAN]]*O49</f>
        <v>54000</v>
      </c>
    </row>
    <row r="50" spans="1:16" ht="27" customHeight="1" x14ac:dyDescent="0.2">
      <c r="A50" s="14"/>
      <c r="B50" s="76"/>
      <c r="C50" s="74" t="s">
        <v>1537</v>
      </c>
      <c r="D50" s="79" t="s">
        <v>1169</v>
      </c>
      <c r="E50" s="13">
        <v>44442</v>
      </c>
      <c r="F50" s="77" t="s">
        <v>1170</v>
      </c>
      <c r="G50" s="13">
        <v>44447</v>
      </c>
      <c r="H50" s="78" t="s">
        <v>1171</v>
      </c>
      <c r="I50" s="16">
        <v>46</v>
      </c>
      <c r="J50" s="16">
        <v>56</v>
      </c>
      <c r="K50" s="16">
        <v>14</v>
      </c>
      <c r="L50" s="16">
        <v>5</v>
      </c>
      <c r="M50" s="82">
        <v>9.016</v>
      </c>
      <c r="N50" s="73">
        <v>9</v>
      </c>
      <c r="O50" s="65">
        <v>3000</v>
      </c>
      <c r="P50" s="66">
        <f>Table224578910112345678941[[#This Row],[PEMBULATAN]]*O50</f>
        <v>27000</v>
      </c>
    </row>
    <row r="51" spans="1:16" ht="27" customHeight="1" x14ac:dyDescent="0.2">
      <c r="A51" s="14"/>
      <c r="B51" s="76"/>
      <c r="C51" s="74" t="s">
        <v>1538</v>
      </c>
      <c r="D51" s="79" t="s">
        <v>1169</v>
      </c>
      <c r="E51" s="13">
        <v>44442</v>
      </c>
      <c r="F51" s="77" t="s">
        <v>1170</v>
      </c>
      <c r="G51" s="13">
        <v>44447</v>
      </c>
      <c r="H51" s="78" t="s">
        <v>1171</v>
      </c>
      <c r="I51" s="16">
        <v>78</v>
      </c>
      <c r="J51" s="16">
        <v>60</v>
      </c>
      <c r="K51" s="16">
        <v>24</v>
      </c>
      <c r="L51" s="16">
        <v>13</v>
      </c>
      <c r="M51" s="82">
        <v>28.08</v>
      </c>
      <c r="N51" s="73">
        <v>28</v>
      </c>
      <c r="O51" s="65">
        <v>3000</v>
      </c>
      <c r="P51" s="66">
        <f>Table224578910112345678941[[#This Row],[PEMBULATAN]]*O51</f>
        <v>84000</v>
      </c>
    </row>
    <row r="52" spans="1:16" ht="27" customHeight="1" x14ac:dyDescent="0.2">
      <c r="A52" s="14"/>
      <c r="B52" s="76"/>
      <c r="C52" s="74" t="s">
        <v>1539</v>
      </c>
      <c r="D52" s="79" t="s">
        <v>1169</v>
      </c>
      <c r="E52" s="13">
        <v>44442</v>
      </c>
      <c r="F52" s="77" t="s">
        <v>1170</v>
      </c>
      <c r="G52" s="13">
        <v>44447</v>
      </c>
      <c r="H52" s="78" t="s">
        <v>1171</v>
      </c>
      <c r="I52" s="16">
        <v>62</v>
      </c>
      <c r="J52" s="16">
        <v>55</v>
      </c>
      <c r="K52" s="16">
        <v>17</v>
      </c>
      <c r="L52" s="16">
        <v>8</v>
      </c>
      <c r="M52" s="82">
        <v>14.4925</v>
      </c>
      <c r="N52" s="73">
        <v>15</v>
      </c>
      <c r="O52" s="65">
        <v>3000</v>
      </c>
      <c r="P52" s="66">
        <f>Table224578910112345678941[[#This Row],[PEMBULATAN]]*O52</f>
        <v>45000</v>
      </c>
    </row>
    <row r="53" spans="1:16" ht="27" customHeight="1" x14ac:dyDescent="0.2">
      <c r="A53" s="14"/>
      <c r="B53" s="76"/>
      <c r="C53" s="74" t="s">
        <v>1540</v>
      </c>
      <c r="D53" s="79" t="s">
        <v>1169</v>
      </c>
      <c r="E53" s="13">
        <v>44442</v>
      </c>
      <c r="F53" s="77" t="s">
        <v>1170</v>
      </c>
      <c r="G53" s="13">
        <v>44447</v>
      </c>
      <c r="H53" s="78" t="s">
        <v>1171</v>
      </c>
      <c r="I53" s="16">
        <v>45</v>
      </c>
      <c r="J53" s="16">
        <v>64</v>
      </c>
      <c r="K53" s="16">
        <v>18</v>
      </c>
      <c r="L53" s="16">
        <v>5</v>
      </c>
      <c r="M53" s="82">
        <v>12.96</v>
      </c>
      <c r="N53" s="73">
        <v>13</v>
      </c>
      <c r="O53" s="65">
        <v>3000</v>
      </c>
      <c r="P53" s="66">
        <f>Table224578910112345678941[[#This Row],[PEMBULATAN]]*O53</f>
        <v>39000</v>
      </c>
    </row>
    <row r="54" spans="1:16" ht="27" customHeight="1" x14ac:dyDescent="0.2">
      <c r="A54" s="14"/>
      <c r="B54" s="76"/>
      <c r="C54" s="74" t="s">
        <v>1541</v>
      </c>
      <c r="D54" s="79" t="s">
        <v>1169</v>
      </c>
      <c r="E54" s="13">
        <v>44442</v>
      </c>
      <c r="F54" s="77" t="s">
        <v>1170</v>
      </c>
      <c r="G54" s="13">
        <v>44447</v>
      </c>
      <c r="H54" s="78" t="s">
        <v>1171</v>
      </c>
      <c r="I54" s="16">
        <v>74</v>
      </c>
      <c r="J54" s="16">
        <v>60</v>
      </c>
      <c r="K54" s="16">
        <v>33</v>
      </c>
      <c r="L54" s="16">
        <v>11</v>
      </c>
      <c r="M54" s="82">
        <v>36.630000000000003</v>
      </c>
      <c r="N54" s="73">
        <v>37</v>
      </c>
      <c r="O54" s="65">
        <v>3000</v>
      </c>
      <c r="P54" s="66">
        <f>Table224578910112345678941[[#This Row],[PEMBULATAN]]*O54</f>
        <v>111000</v>
      </c>
    </row>
    <row r="55" spans="1:16" ht="27" customHeight="1" x14ac:dyDescent="0.2">
      <c r="A55" s="14"/>
      <c r="B55" s="76"/>
      <c r="C55" s="74" t="s">
        <v>1542</v>
      </c>
      <c r="D55" s="79" t="s">
        <v>1169</v>
      </c>
      <c r="E55" s="13">
        <v>44442</v>
      </c>
      <c r="F55" s="77" t="s">
        <v>1170</v>
      </c>
      <c r="G55" s="13">
        <v>44447</v>
      </c>
      <c r="H55" s="78" t="s">
        <v>1171</v>
      </c>
      <c r="I55" s="16">
        <v>63</v>
      </c>
      <c r="J55" s="16">
        <v>64</v>
      </c>
      <c r="K55" s="16">
        <v>29</v>
      </c>
      <c r="L55" s="16">
        <v>9</v>
      </c>
      <c r="M55" s="82">
        <v>29.231999999999999</v>
      </c>
      <c r="N55" s="73">
        <v>29</v>
      </c>
      <c r="O55" s="65">
        <v>3000</v>
      </c>
      <c r="P55" s="66">
        <f>Table224578910112345678941[[#This Row],[PEMBULATAN]]*O55</f>
        <v>87000</v>
      </c>
    </row>
    <row r="56" spans="1:16" ht="27" customHeight="1" x14ac:dyDescent="0.2">
      <c r="A56" s="14"/>
      <c r="B56" s="76"/>
      <c r="C56" s="74" t="s">
        <v>1543</v>
      </c>
      <c r="D56" s="79" t="s">
        <v>1169</v>
      </c>
      <c r="E56" s="13">
        <v>44442</v>
      </c>
      <c r="F56" s="77" t="s">
        <v>1170</v>
      </c>
      <c r="G56" s="13">
        <v>44447</v>
      </c>
      <c r="H56" s="78" t="s">
        <v>1171</v>
      </c>
      <c r="I56" s="16">
        <v>57</v>
      </c>
      <c r="J56" s="16">
        <v>52</v>
      </c>
      <c r="K56" s="16">
        <v>15</v>
      </c>
      <c r="L56" s="16">
        <v>11</v>
      </c>
      <c r="M56" s="82">
        <v>11.115</v>
      </c>
      <c r="N56" s="73">
        <v>11</v>
      </c>
      <c r="O56" s="65">
        <v>3000</v>
      </c>
      <c r="P56" s="66">
        <f>Table224578910112345678941[[#This Row],[PEMBULATAN]]*O56</f>
        <v>33000</v>
      </c>
    </row>
    <row r="57" spans="1:16" ht="27" customHeight="1" x14ac:dyDescent="0.2">
      <c r="A57" s="14"/>
      <c r="B57" s="76"/>
      <c r="C57" s="74" t="s">
        <v>1544</v>
      </c>
      <c r="D57" s="79" t="s">
        <v>1169</v>
      </c>
      <c r="E57" s="13">
        <v>44442</v>
      </c>
      <c r="F57" s="77" t="s">
        <v>1170</v>
      </c>
      <c r="G57" s="13">
        <v>44447</v>
      </c>
      <c r="H57" s="78" t="s">
        <v>1171</v>
      </c>
      <c r="I57" s="16">
        <v>92</v>
      </c>
      <c r="J57" s="16">
        <v>52</v>
      </c>
      <c r="K57" s="16">
        <v>20</v>
      </c>
      <c r="L57" s="16">
        <v>14</v>
      </c>
      <c r="M57" s="82">
        <v>23.92</v>
      </c>
      <c r="N57" s="73">
        <v>24</v>
      </c>
      <c r="O57" s="65">
        <v>3000</v>
      </c>
      <c r="P57" s="66">
        <f>Table224578910112345678941[[#This Row],[PEMBULATAN]]*O57</f>
        <v>72000</v>
      </c>
    </row>
    <row r="58" spans="1:16" ht="27" customHeight="1" x14ac:dyDescent="0.2">
      <c r="A58" s="14"/>
      <c r="B58" s="76"/>
      <c r="C58" s="74" t="s">
        <v>1545</v>
      </c>
      <c r="D58" s="79" t="s">
        <v>1169</v>
      </c>
      <c r="E58" s="13">
        <v>44442</v>
      </c>
      <c r="F58" s="77" t="s">
        <v>1170</v>
      </c>
      <c r="G58" s="13">
        <v>44447</v>
      </c>
      <c r="H58" s="78" t="s">
        <v>1171</v>
      </c>
      <c r="I58" s="16">
        <v>82</v>
      </c>
      <c r="J58" s="16">
        <v>60</v>
      </c>
      <c r="K58" s="16">
        <v>28</v>
      </c>
      <c r="L58" s="16">
        <v>11</v>
      </c>
      <c r="M58" s="82">
        <v>34.44</v>
      </c>
      <c r="N58" s="73">
        <v>35</v>
      </c>
      <c r="O58" s="65">
        <v>3000</v>
      </c>
      <c r="P58" s="66">
        <f>Table224578910112345678941[[#This Row],[PEMBULATAN]]*O58</f>
        <v>105000</v>
      </c>
    </row>
    <row r="59" spans="1:16" ht="27" customHeight="1" x14ac:dyDescent="0.2">
      <c r="A59" s="14"/>
      <c r="B59" s="76"/>
      <c r="C59" s="74" t="s">
        <v>1546</v>
      </c>
      <c r="D59" s="79" t="s">
        <v>1169</v>
      </c>
      <c r="E59" s="13">
        <v>44442</v>
      </c>
      <c r="F59" s="77" t="s">
        <v>1170</v>
      </c>
      <c r="G59" s="13">
        <v>44447</v>
      </c>
      <c r="H59" s="78" t="s">
        <v>1171</v>
      </c>
      <c r="I59" s="16">
        <v>64</v>
      </c>
      <c r="J59" s="16">
        <v>62</v>
      </c>
      <c r="K59" s="16">
        <v>22</v>
      </c>
      <c r="L59" s="16">
        <v>7</v>
      </c>
      <c r="M59" s="82">
        <v>21.824000000000002</v>
      </c>
      <c r="N59" s="73">
        <v>22</v>
      </c>
      <c r="O59" s="65">
        <v>3000</v>
      </c>
      <c r="P59" s="66">
        <f>Table224578910112345678941[[#This Row],[PEMBULATAN]]*O59</f>
        <v>66000</v>
      </c>
    </row>
    <row r="60" spans="1:16" ht="27" customHeight="1" x14ac:dyDescent="0.2">
      <c r="A60" s="14"/>
      <c r="B60" s="76"/>
      <c r="C60" s="74" t="s">
        <v>1547</v>
      </c>
      <c r="D60" s="79" t="s">
        <v>1169</v>
      </c>
      <c r="E60" s="13">
        <v>44442</v>
      </c>
      <c r="F60" s="77" t="s">
        <v>1170</v>
      </c>
      <c r="G60" s="13">
        <v>44447</v>
      </c>
      <c r="H60" s="78" t="s">
        <v>1171</v>
      </c>
      <c r="I60" s="16">
        <v>98</v>
      </c>
      <c r="J60" s="16">
        <v>48</v>
      </c>
      <c r="K60" s="16">
        <v>35</v>
      </c>
      <c r="L60" s="16">
        <v>23</v>
      </c>
      <c r="M60" s="82">
        <v>41.16</v>
      </c>
      <c r="N60" s="73">
        <v>41</v>
      </c>
      <c r="O60" s="65">
        <v>3000</v>
      </c>
      <c r="P60" s="66">
        <f>Table224578910112345678941[[#This Row],[PEMBULATAN]]*O60</f>
        <v>123000</v>
      </c>
    </row>
    <row r="61" spans="1:16" ht="27" customHeight="1" x14ac:dyDescent="0.2">
      <c r="A61" s="14"/>
      <c r="B61" s="76"/>
      <c r="C61" s="74" t="s">
        <v>1548</v>
      </c>
      <c r="D61" s="79" t="s">
        <v>1169</v>
      </c>
      <c r="E61" s="13">
        <v>44442</v>
      </c>
      <c r="F61" s="77" t="s">
        <v>1170</v>
      </c>
      <c r="G61" s="13">
        <v>44447</v>
      </c>
      <c r="H61" s="78" t="s">
        <v>1171</v>
      </c>
      <c r="I61" s="16">
        <v>64</v>
      </c>
      <c r="J61" s="16">
        <v>62</v>
      </c>
      <c r="K61" s="16">
        <v>25</v>
      </c>
      <c r="L61" s="16">
        <v>12</v>
      </c>
      <c r="M61" s="82">
        <v>24.8</v>
      </c>
      <c r="N61" s="73">
        <v>25</v>
      </c>
      <c r="O61" s="65">
        <v>3000</v>
      </c>
      <c r="P61" s="66">
        <f>Table224578910112345678941[[#This Row],[PEMBULATAN]]*O61</f>
        <v>75000</v>
      </c>
    </row>
    <row r="62" spans="1:16" ht="27" customHeight="1" x14ac:dyDescent="0.2">
      <c r="A62" s="14"/>
      <c r="B62" s="76"/>
      <c r="C62" s="74" t="s">
        <v>1549</v>
      </c>
      <c r="D62" s="79" t="s">
        <v>1169</v>
      </c>
      <c r="E62" s="13">
        <v>44442</v>
      </c>
      <c r="F62" s="77" t="s">
        <v>1170</v>
      </c>
      <c r="G62" s="13">
        <v>44447</v>
      </c>
      <c r="H62" s="78" t="s">
        <v>1171</v>
      </c>
      <c r="I62" s="16">
        <v>97</v>
      </c>
      <c r="J62" s="16">
        <v>62</v>
      </c>
      <c r="K62" s="16">
        <v>30</v>
      </c>
      <c r="L62" s="16">
        <v>25</v>
      </c>
      <c r="M62" s="82">
        <v>45.104999999999997</v>
      </c>
      <c r="N62" s="73">
        <v>45</v>
      </c>
      <c r="O62" s="65">
        <v>3000</v>
      </c>
      <c r="P62" s="66">
        <f>Table224578910112345678941[[#This Row],[PEMBULATAN]]*O62</f>
        <v>135000</v>
      </c>
    </row>
    <row r="63" spans="1:16" ht="27" customHeight="1" x14ac:dyDescent="0.2">
      <c r="A63" s="14"/>
      <c r="B63" s="76"/>
      <c r="C63" s="74" t="s">
        <v>1550</v>
      </c>
      <c r="D63" s="79" t="s">
        <v>1169</v>
      </c>
      <c r="E63" s="13">
        <v>44442</v>
      </c>
      <c r="F63" s="77" t="s">
        <v>1170</v>
      </c>
      <c r="G63" s="13">
        <v>44447</v>
      </c>
      <c r="H63" s="78" t="s">
        <v>1171</v>
      </c>
      <c r="I63" s="16">
        <v>90</v>
      </c>
      <c r="J63" s="16">
        <v>59</v>
      </c>
      <c r="K63" s="16">
        <v>32</v>
      </c>
      <c r="L63" s="16">
        <v>12</v>
      </c>
      <c r="M63" s="82">
        <v>42.48</v>
      </c>
      <c r="N63" s="73">
        <v>43</v>
      </c>
      <c r="O63" s="65">
        <v>3000</v>
      </c>
      <c r="P63" s="66">
        <f>Table224578910112345678941[[#This Row],[PEMBULATAN]]*O63</f>
        <v>129000</v>
      </c>
    </row>
    <row r="64" spans="1:16" ht="27" customHeight="1" x14ac:dyDescent="0.2">
      <c r="A64" s="14"/>
      <c r="B64" s="76"/>
      <c r="C64" s="74" t="s">
        <v>1551</v>
      </c>
      <c r="D64" s="79" t="s">
        <v>1169</v>
      </c>
      <c r="E64" s="13">
        <v>44442</v>
      </c>
      <c r="F64" s="77" t="s">
        <v>1170</v>
      </c>
      <c r="G64" s="13">
        <v>44447</v>
      </c>
      <c r="H64" s="78" t="s">
        <v>1171</v>
      </c>
      <c r="I64" s="16">
        <v>89</v>
      </c>
      <c r="J64" s="16">
        <v>68</v>
      </c>
      <c r="K64" s="16">
        <v>32</v>
      </c>
      <c r="L64" s="16">
        <v>16</v>
      </c>
      <c r="M64" s="82">
        <v>48.415999999999997</v>
      </c>
      <c r="N64" s="73">
        <v>49</v>
      </c>
      <c r="O64" s="65">
        <v>3000</v>
      </c>
      <c r="P64" s="66">
        <f>Table224578910112345678941[[#This Row],[PEMBULATAN]]*O64</f>
        <v>147000</v>
      </c>
    </row>
    <row r="65" spans="1:16" ht="27" customHeight="1" x14ac:dyDescent="0.2">
      <c r="A65" s="14"/>
      <c r="B65" s="76"/>
      <c r="C65" s="74" t="s">
        <v>1552</v>
      </c>
      <c r="D65" s="79" t="s">
        <v>1169</v>
      </c>
      <c r="E65" s="13">
        <v>44442</v>
      </c>
      <c r="F65" s="77" t="s">
        <v>1170</v>
      </c>
      <c r="G65" s="13">
        <v>44447</v>
      </c>
      <c r="H65" s="78" t="s">
        <v>1171</v>
      </c>
      <c r="I65" s="16">
        <v>89</v>
      </c>
      <c r="J65" s="16">
        <v>54</v>
      </c>
      <c r="K65" s="16">
        <v>44</v>
      </c>
      <c r="L65" s="16">
        <v>9</v>
      </c>
      <c r="M65" s="82">
        <v>52.866</v>
      </c>
      <c r="N65" s="73">
        <v>53</v>
      </c>
      <c r="O65" s="65">
        <v>3000</v>
      </c>
      <c r="P65" s="66">
        <f>Table224578910112345678941[[#This Row],[PEMBULATAN]]*O65</f>
        <v>159000</v>
      </c>
    </row>
    <row r="66" spans="1:16" ht="27" customHeight="1" x14ac:dyDescent="0.2">
      <c r="A66" s="14"/>
      <c r="B66" s="76"/>
      <c r="C66" s="74" t="s">
        <v>1553</v>
      </c>
      <c r="D66" s="79" t="s">
        <v>1169</v>
      </c>
      <c r="E66" s="13">
        <v>44442</v>
      </c>
      <c r="F66" s="77" t="s">
        <v>1170</v>
      </c>
      <c r="G66" s="13">
        <v>44447</v>
      </c>
      <c r="H66" s="78" t="s">
        <v>1171</v>
      </c>
      <c r="I66" s="16">
        <v>80</v>
      </c>
      <c r="J66" s="16">
        <v>60</v>
      </c>
      <c r="K66" s="16">
        <v>33</v>
      </c>
      <c r="L66" s="16">
        <v>13</v>
      </c>
      <c r="M66" s="82">
        <v>39.6</v>
      </c>
      <c r="N66" s="73">
        <v>40</v>
      </c>
      <c r="O66" s="65">
        <v>3000</v>
      </c>
      <c r="P66" s="66">
        <f>Table224578910112345678941[[#This Row],[PEMBULATAN]]*O66</f>
        <v>120000</v>
      </c>
    </row>
    <row r="67" spans="1:16" ht="27" customHeight="1" x14ac:dyDescent="0.2">
      <c r="A67" s="14"/>
      <c r="B67" s="76"/>
      <c r="C67" s="74" t="s">
        <v>1554</v>
      </c>
      <c r="D67" s="79" t="s">
        <v>1169</v>
      </c>
      <c r="E67" s="13">
        <v>44442</v>
      </c>
      <c r="F67" s="77" t="s">
        <v>1170</v>
      </c>
      <c r="G67" s="13">
        <v>44447</v>
      </c>
      <c r="H67" s="78" t="s">
        <v>1171</v>
      </c>
      <c r="I67" s="16">
        <v>124</v>
      </c>
      <c r="J67" s="16">
        <v>2</v>
      </c>
      <c r="K67" s="16">
        <v>2</v>
      </c>
      <c r="L67" s="16">
        <v>1</v>
      </c>
      <c r="M67" s="82">
        <v>0.124</v>
      </c>
      <c r="N67" s="73">
        <v>1</v>
      </c>
      <c r="O67" s="65">
        <v>3000</v>
      </c>
      <c r="P67" s="66">
        <f>Table224578910112345678941[[#This Row],[PEMBULATAN]]*O67</f>
        <v>3000</v>
      </c>
    </row>
    <row r="68" spans="1:16" ht="27" customHeight="1" x14ac:dyDescent="0.2">
      <c r="A68" s="14"/>
      <c r="B68" s="76"/>
      <c r="C68" s="74" t="s">
        <v>1555</v>
      </c>
      <c r="D68" s="79" t="s">
        <v>1169</v>
      </c>
      <c r="E68" s="13">
        <v>44442</v>
      </c>
      <c r="F68" s="77" t="s">
        <v>1170</v>
      </c>
      <c r="G68" s="13">
        <v>44447</v>
      </c>
      <c r="H68" s="78" t="s">
        <v>1171</v>
      </c>
      <c r="I68" s="16">
        <v>135</v>
      </c>
      <c r="J68" s="16">
        <v>7</v>
      </c>
      <c r="K68" s="16">
        <v>8</v>
      </c>
      <c r="L68" s="16">
        <v>1</v>
      </c>
      <c r="M68" s="82">
        <v>1.89</v>
      </c>
      <c r="N68" s="73">
        <v>2</v>
      </c>
      <c r="O68" s="65">
        <v>3000</v>
      </c>
      <c r="P68" s="66">
        <f>Table224578910112345678941[[#This Row],[PEMBULATAN]]*O68</f>
        <v>6000</v>
      </c>
    </row>
    <row r="69" spans="1:16" ht="27" customHeight="1" x14ac:dyDescent="0.2">
      <c r="A69" s="14"/>
      <c r="B69" s="76"/>
      <c r="C69" s="74" t="s">
        <v>1556</v>
      </c>
      <c r="D69" s="79" t="s">
        <v>1169</v>
      </c>
      <c r="E69" s="13">
        <v>44442</v>
      </c>
      <c r="F69" s="77" t="s">
        <v>1170</v>
      </c>
      <c r="G69" s="13">
        <v>44447</v>
      </c>
      <c r="H69" s="78" t="s">
        <v>1171</v>
      </c>
      <c r="I69" s="16">
        <v>52</v>
      </c>
      <c r="J69" s="16">
        <v>37</v>
      </c>
      <c r="K69" s="16">
        <v>15</v>
      </c>
      <c r="L69" s="16">
        <v>4</v>
      </c>
      <c r="M69" s="82">
        <v>7.2149999999999999</v>
      </c>
      <c r="N69" s="73">
        <v>7</v>
      </c>
      <c r="O69" s="65">
        <v>3000</v>
      </c>
      <c r="P69" s="66">
        <f>Table224578910112345678941[[#This Row],[PEMBULATAN]]*O69</f>
        <v>21000</v>
      </c>
    </row>
    <row r="70" spans="1:16" ht="27" customHeight="1" x14ac:dyDescent="0.2">
      <c r="A70" s="14"/>
      <c r="B70" s="76"/>
      <c r="C70" s="74" t="s">
        <v>1557</v>
      </c>
      <c r="D70" s="79" t="s">
        <v>1169</v>
      </c>
      <c r="E70" s="13">
        <v>44442</v>
      </c>
      <c r="F70" s="77" t="s">
        <v>1170</v>
      </c>
      <c r="G70" s="13">
        <v>44447</v>
      </c>
      <c r="H70" s="78" t="s">
        <v>1171</v>
      </c>
      <c r="I70" s="16">
        <v>68</v>
      </c>
      <c r="J70" s="16">
        <v>56</v>
      </c>
      <c r="K70" s="16">
        <v>22</v>
      </c>
      <c r="L70" s="16">
        <v>7</v>
      </c>
      <c r="M70" s="82">
        <v>20.943999999999999</v>
      </c>
      <c r="N70" s="73">
        <v>21</v>
      </c>
      <c r="O70" s="65">
        <v>3000</v>
      </c>
      <c r="P70" s="66">
        <f>Table224578910112345678941[[#This Row],[PEMBULATAN]]*O70</f>
        <v>63000</v>
      </c>
    </row>
    <row r="71" spans="1:16" ht="27" customHeight="1" x14ac:dyDescent="0.2">
      <c r="A71" s="14"/>
      <c r="B71" s="76"/>
      <c r="C71" s="74" t="s">
        <v>1558</v>
      </c>
      <c r="D71" s="79" t="s">
        <v>1169</v>
      </c>
      <c r="E71" s="13">
        <v>44442</v>
      </c>
      <c r="F71" s="77" t="s">
        <v>1170</v>
      </c>
      <c r="G71" s="13">
        <v>44447</v>
      </c>
      <c r="H71" s="78" t="s">
        <v>1171</v>
      </c>
      <c r="I71" s="16">
        <v>67</v>
      </c>
      <c r="J71" s="16">
        <v>41</v>
      </c>
      <c r="K71" s="16">
        <v>22</v>
      </c>
      <c r="L71" s="16">
        <v>7</v>
      </c>
      <c r="M71" s="82">
        <v>15.108499999999999</v>
      </c>
      <c r="N71" s="73">
        <v>15</v>
      </c>
      <c r="O71" s="65">
        <v>3000</v>
      </c>
      <c r="P71" s="66">
        <f>Table224578910112345678941[[#This Row],[PEMBULATAN]]*O71</f>
        <v>45000</v>
      </c>
    </row>
    <row r="72" spans="1:16" ht="27" customHeight="1" x14ac:dyDescent="0.2">
      <c r="A72" s="14"/>
      <c r="B72" s="76"/>
      <c r="C72" s="74" t="s">
        <v>1559</v>
      </c>
      <c r="D72" s="79" t="s">
        <v>1169</v>
      </c>
      <c r="E72" s="13">
        <v>44442</v>
      </c>
      <c r="F72" s="77" t="s">
        <v>1170</v>
      </c>
      <c r="G72" s="13">
        <v>44447</v>
      </c>
      <c r="H72" s="78" t="s">
        <v>1171</v>
      </c>
      <c r="I72" s="16">
        <v>72</v>
      </c>
      <c r="J72" s="16">
        <v>62</v>
      </c>
      <c r="K72" s="16">
        <v>36</v>
      </c>
      <c r="L72" s="16">
        <v>13</v>
      </c>
      <c r="M72" s="82">
        <v>40.176000000000002</v>
      </c>
      <c r="N72" s="73">
        <v>40</v>
      </c>
      <c r="O72" s="65">
        <v>3000</v>
      </c>
      <c r="P72" s="66">
        <f>Table224578910112345678941[[#This Row],[PEMBULATAN]]*O72</f>
        <v>120000</v>
      </c>
    </row>
    <row r="73" spans="1:16" ht="27" customHeight="1" x14ac:dyDescent="0.2">
      <c r="A73" s="14"/>
      <c r="B73" s="76"/>
      <c r="C73" s="74" t="s">
        <v>1560</v>
      </c>
      <c r="D73" s="79" t="s">
        <v>1169</v>
      </c>
      <c r="E73" s="13">
        <v>44442</v>
      </c>
      <c r="F73" s="77" t="s">
        <v>1170</v>
      </c>
      <c r="G73" s="13">
        <v>44447</v>
      </c>
      <c r="H73" s="78" t="s">
        <v>1171</v>
      </c>
      <c r="I73" s="16">
        <v>80</v>
      </c>
      <c r="J73" s="16">
        <v>61</v>
      </c>
      <c r="K73" s="16">
        <v>32</v>
      </c>
      <c r="L73" s="16">
        <v>8</v>
      </c>
      <c r="M73" s="82">
        <v>39.04</v>
      </c>
      <c r="N73" s="73">
        <v>39</v>
      </c>
      <c r="O73" s="65">
        <v>3000</v>
      </c>
      <c r="P73" s="66">
        <f>Table224578910112345678941[[#This Row],[PEMBULATAN]]*O73</f>
        <v>117000</v>
      </c>
    </row>
    <row r="74" spans="1:16" ht="27" customHeight="1" x14ac:dyDescent="0.2">
      <c r="A74" s="14"/>
      <c r="B74" s="76"/>
      <c r="C74" s="74" t="s">
        <v>1561</v>
      </c>
      <c r="D74" s="79" t="s">
        <v>1169</v>
      </c>
      <c r="E74" s="13">
        <v>44442</v>
      </c>
      <c r="F74" s="77" t="s">
        <v>1170</v>
      </c>
      <c r="G74" s="13">
        <v>44447</v>
      </c>
      <c r="H74" s="78" t="s">
        <v>1171</v>
      </c>
      <c r="I74" s="16">
        <v>62</v>
      </c>
      <c r="J74" s="16">
        <v>20</v>
      </c>
      <c r="K74" s="16">
        <v>14</v>
      </c>
      <c r="L74" s="16">
        <v>1</v>
      </c>
      <c r="M74" s="82">
        <v>4.34</v>
      </c>
      <c r="N74" s="73">
        <v>5</v>
      </c>
      <c r="O74" s="65">
        <v>3000</v>
      </c>
      <c r="P74" s="66">
        <f>Table224578910112345678941[[#This Row],[PEMBULATAN]]*O74</f>
        <v>15000</v>
      </c>
    </row>
    <row r="75" spans="1:16" ht="27" customHeight="1" x14ac:dyDescent="0.2">
      <c r="A75" s="14"/>
      <c r="B75" s="76"/>
      <c r="C75" s="74" t="s">
        <v>1562</v>
      </c>
      <c r="D75" s="79" t="s">
        <v>1169</v>
      </c>
      <c r="E75" s="13">
        <v>44442</v>
      </c>
      <c r="F75" s="77" t="s">
        <v>1170</v>
      </c>
      <c r="G75" s="13">
        <v>44447</v>
      </c>
      <c r="H75" s="78" t="s">
        <v>1171</v>
      </c>
      <c r="I75" s="16">
        <v>140</v>
      </c>
      <c r="J75" s="16">
        <v>7</v>
      </c>
      <c r="K75" s="16">
        <v>7</v>
      </c>
      <c r="L75" s="16">
        <v>1</v>
      </c>
      <c r="M75" s="82">
        <v>1.7150000000000001</v>
      </c>
      <c r="N75" s="73">
        <v>2</v>
      </c>
      <c r="O75" s="65">
        <v>3000</v>
      </c>
      <c r="P75" s="66">
        <f>Table224578910112345678941[[#This Row],[PEMBULATAN]]*O75</f>
        <v>6000</v>
      </c>
    </row>
    <row r="76" spans="1:16" ht="27" customHeight="1" x14ac:dyDescent="0.2">
      <c r="A76" s="14"/>
      <c r="B76" s="76"/>
      <c r="C76" s="74" t="s">
        <v>1563</v>
      </c>
      <c r="D76" s="79" t="s">
        <v>1169</v>
      </c>
      <c r="E76" s="13">
        <v>44442</v>
      </c>
      <c r="F76" s="77" t="s">
        <v>1170</v>
      </c>
      <c r="G76" s="13">
        <v>44447</v>
      </c>
      <c r="H76" s="78" t="s">
        <v>1171</v>
      </c>
      <c r="I76" s="16">
        <v>140</v>
      </c>
      <c r="J76" s="16">
        <v>8</v>
      </c>
      <c r="K76" s="16">
        <v>8</v>
      </c>
      <c r="L76" s="16">
        <v>4</v>
      </c>
      <c r="M76" s="82">
        <v>2.2400000000000002</v>
      </c>
      <c r="N76" s="73">
        <v>4</v>
      </c>
      <c r="O76" s="65">
        <v>3000</v>
      </c>
      <c r="P76" s="66">
        <f>Table224578910112345678941[[#This Row],[PEMBULATAN]]*O76</f>
        <v>12000</v>
      </c>
    </row>
    <row r="77" spans="1:16" ht="27" customHeight="1" x14ac:dyDescent="0.2">
      <c r="A77" s="14"/>
      <c r="B77" s="76"/>
      <c r="C77" s="74" t="s">
        <v>1564</v>
      </c>
      <c r="D77" s="79" t="s">
        <v>1169</v>
      </c>
      <c r="E77" s="13">
        <v>44442</v>
      </c>
      <c r="F77" s="77" t="s">
        <v>1170</v>
      </c>
      <c r="G77" s="13">
        <v>44447</v>
      </c>
      <c r="H77" s="78" t="s">
        <v>1171</v>
      </c>
      <c r="I77" s="16">
        <v>40</v>
      </c>
      <c r="J77" s="16">
        <v>27</v>
      </c>
      <c r="K77" s="16">
        <v>33</v>
      </c>
      <c r="L77" s="16">
        <v>7</v>
      </c>
      <c r="M77" s="82">
        <v>8.91</v>
      </c>
      <c r="N77" s="73">
        <v>9</v>
      </c>
      <c r="O77" s="65">
        <v>3000</v>
      </c>
      <c r="P77" s="66">
        <f>Table224578910112345678941[[#This Row],[PEMBULATAN]]*O77</f>
        <v>27000</v>
      </c>
    </row>
    <row r="78" spans="1:16" ht="27" customHeight="1" x14ac:dyDescent="0.2">
      <c r="A78" s="14"/>
      <c r="B78" s="76"/>
      <c r="C78" s="74" t="s">
        <v>1565</v>
      </c>
      <c r="D78" s="79" t="s">
        <v>1169</v>
      </c>
      <c r="E78" s="13">
        <v>44442</v>
      </c>
      <c r="F78" s="77" t="s">
        <v>1170</v>
      </c>
      <c r="G78" s="13">
        <v>44447</v>
      </c>
      <c r="H78" s="78" t="s">
        <v>1171</v>
      </c>
      <c r="I78" s="16">
        <v>88</v>
      </c>
      <c r="J78" s="16">
        <v>8</v>
      </c>
      <c r="K78" s="16">
        <v>8</v>
      </c>
      <c r="L78" s="16">
        <v>1</v>
      </c>
      <c r="M78" s="82">
        <v>1.4079999999999999</v>
      </c>
      <c r="N78" s="73">
        <v>2</v>
      </c>
      <c r="O78" s="65">
        <v>3000</v>
      </c>
      <c r="P78" s="66">
        <f>Table224578910112345678941[[#This Row],[PEMBULATAN]]*O78</f>
        <v>6000</v>
      </c>
    </row>
    <row r="79" spans="1:16" ht="27" customHeight="1" x14ac:dyDescent="0.2">
      <c r="A79" s="14"/>
      <c r="B79" s="76"/>
      <c r="C79" s="74" t="s">
        <v>1566</v>
      </c>
      <c r="D79" s="79" t="s">
        <v>1169</v>
      </c>
      <c r="E79" s="13">
        <v>44442</v>
      </c>
      <c r="F79" s="77" t="s">
        <v>1170</v>
      </c>
      <c r="G79" s="13">
        <v>44447</v>
      </c>
      <c r="H79" s="78" t="s">
        <v>1171</v>
      </c>
      <c r="I79" s="16">
        <v>101</v>
      </c>
      <c r="J79" s="16">
        <v>14</v>
      </c>
      <c r="K79" s="16">
        <v>14</v>
      </c>
      <c r="L79" s="16">
        <v>3</v>
      </c>
      <c r="M79" s="82">
        <v>4.9489999999999998</v>
      </c>
      <c r="N79" s="73">
        <v>5</v>
      </c>
      <c r="O79" s="65">
        <v>3000</v>
      </c>
      <c r="P79" s="66">
        <f>Table224578910112345678941[[#This Row],[PEMBULATAN]]*O79</f>
        <v>15000</v>
      </c>
    </row>
    <row r="80" spans="1:16" ht="27" customHeight="1" x14ac:dyDescent="0.2">
      <c r="A80" s="14"/>
      <c r="B80" s="76"/>
      <c r="C80" s="74" t="s">
        <v>1567</v>
      </c>
      <c r="D80" s="79" t="s">
        <v>1169</v>
      </c>
      <c r="E80" s="13">
        <v>44442</v>
      </c>
      <c r="F80" s="77" t="s">
        <v>1170</v>
      </c>
      <c r="G80" s="13">
        <v>44447</v>
      </c>
      <c r="H80" s="78" t="s">
        <v>1171</v>
      </c>
      <c r="I80" s="16">
        <v>120</v>
      </c>
      <c r="J80" s="16">
        <v>40</v>
      </c>
      <c r="K80" s="16">
        <v>1</v>
      </c>
      <c r="L80" s="16">
        <v>1</v>
      </c>
      <c r="M80" s="82">
        <v>1.2</v>
      </c>
      <c r="N80" s="73">
        <v>1</v>
      </c>
      <c r="O80" s="65">
        <v>3000</v>
      </c>
      <c r="P80" s="66">
        <f>Table224578910112345678941[[#This Row],[PEMBULATAN]]*O80</f>
        <v>3000</v>
      </c>
    </row>
    <row r="81" spans="1:16" ht="27" customHeight="1" x14ac:dyDescent="0.2">
      <c r="A81" s="14"/>
      <c r="B81" s="76"/>
      <c r="C81" s="74" t="s">
        <v>1568</v>
      </c>
      <c r="D81" s="79" t="s">
        <v>1169</v>
      </c>
      <c r="E81" s="13">
        <v>44442</v>
      </c>
      <c r="F81" s="77" t="s">
        <v>1170</v>
      </c>
      <c r="G81" s="13">
        <v>44447</v>
      </c>
      <c r="H81" s="78" t="s">
        <v>1171</v>
      </c>
      <c r="I81" s="16">
        <v>43</v>
      </c>
      <c r="J81" s="16">
        <v>50</v>
      </c>
      <c r="K81" s="16">
        <v>22</v>
      </c>
      <c r="L81" s="16">
        <v>9</v>
      </c>
      <c r="M81" s="82">
        <v>11.824999999999999</v>
      </c>
      <c r="N81" s="73">
        <v>12</v>
      </c>
      <c r="O81" s="65">
        <v>3000</v>
      </c>
      <c r="P81" s="66">
        <f>Table224578910112345678941[[#This Row],[PEMBULATAN]]*O81</f>
        <v>36000</v>
      </c>
    </row>
    <row r="82" spans="1:16" ht="27" customHeight="1" x14ac:dyDescent="0.2">
      <c r="A82" s="14"/>
      <c r="B82" s="76"/>
      <c r="C82" s="74" t="s">
        <v>1569</v>
      </c>
      <c r="D82" s="79" t="s">
        <v>1169</v>
      </c>
      <c r="E82" s="13">
        <v>44442</v>
      </c>
      <c r="F82" s="77" t="s">
        <v>1170</v>
      </c>
      <c r="G82" s="13">
        <v>44447</v>
      </c>
      <c r="H82" s="78" t="s">
        <v>1171</v>
      </c>
      <c r="I82" s="16">
        <v>60</v>
      </c>
      <c r="J82" s="16">
        <v>40</v>
      </c>
      <c r="K82" s="16">
        <v>24</v>
      </c>
      <c r="L82" s="16">
        <v>5</v>
      </c>
      <c r="M82" s="82">
        <v>14.4</v>
      </c>
      <c r="N82" s="73">
        <v>15</v>
      </c>
      <c r="O82" s="65">
        <v>3000</v>
      </c>
      <c r="P82" s="66">
        <f>Table224578910112345678941[[#This Row],[PEMBULATAN]]*O82</f>
        <v>45000</v>
      </c>
    </row>
    <row r="83" spans="1:16" ht="27" customHeight="1" x14ac:dyDescent="0.2">
      <c r="A83" s="14"/>
      <c r="B83" s="76"/>
      <c r="C83" s="74" t="s">
        <v>1570</v>
      </c>
      <c r="D83" s="79" t="s">
        <v>1169</v>
      </c>
      <c r="E83" s="13">
        <v>44442</v>
      </c>
      <c r="F83" s="77" t="s">
        <v>1170</v>
      </c>
      <c r="G83" s="13">
        <v>44447</v>
      </c>
      <c r="H83" s="78" t="s">
        <v>1171</v>
      </c>
      <c r="I83" s="16">
        <v>123</v>
      </c>
      <c r="J83" s="16">
        <v>4</v>
      </c>
      <c r="K83" s="16">
        <v>4</v>
      </c>
      <c r="L83" s="16">
        <v>1</v>
      </c>
      <c r="M83" s="82">
        <v>0.49199999999999999</v>
      </c>
      <c r="N83" s="73">
        <v>1</v>
      </c>
      <c r="O83" s="65">
        <v>3000</v>
      </c>
      <c r="P83" s="66">
        <f>Table224578910112345678941[[#This Row],[PEMBULATAN]]*O83</f>
        <v>3000</v>
      </c>
    </row>
    <row r="84" spans="1:16" ht="27" customHeight="1" x14ac:dyDescent="0.2">
      <c r="A84" s="14"/>
      <c r="B84" s="76"/>
      <c r="C84" s="74" t="s">
        <v>1571</v>
      </c>
      <c r="D84" s="79" t="s">
        <v>1169</v>
      </c>
      <c r="E84" s="13">
        <v>44442</v>
      </c>
      <c r="F84" s="77" t="s">
        <v>1170</v>
      </c>
      <c r="G84" s="13">
        <v>44447</v>
      </c>
      <c r="H84" s="78" t="s">
        <v>1171</v>
      </c>
      <c r="I84" s="16">
        <v>50</v>
      </c>
      <c r="J84" s="16">
        <v>41</v>
      </c>
      <c r="K84" s="16">
        <v>41</v>
      </c>
      <c r="L84" s="16">
        <v>3</v>
      </c>
      <c r="M84" s="82">
        <v>21.012499999999999</v>
      </c>
      <c r="N84" s="73">
        <v>21</v>
      </c>
      <c r="O84" s="65">
        <v>3000</v>
      </c>
      <c r="P84" s="66">
        <f>Table224578910112345678941[[#This Row],[PEMBULATAN]]*O84</f>
        <v>63000</v>
      </c>
    </row>
    <row r="85" spans="1:16" ht="27" customHeight="1" x14ac:dyDescent="0.2">
      <c r="A85" s="14"/>
      <c r="B85" s="76"/>
      <c r="C85" s="74" t="s">
        <v>1572</v>
      </c>
      <c r="D85" s="79" t="s">
        <v>1169</v>
      </c>
      <c r="E85" s="13">
        <v>44442</v>
      </c>
      <c r="F85" s="77" t="s">
        <v>1170</v>
      </c>
      <c r="G85" s="13">
        <v>44447</v>
      </c>
      <c r="H85" s="78" t="s">
        <v>1171</v>
      </c>
      <c r="I85" s="16">
        <v>44</v>
      </c>
      <c r="J85" s="16">
        <v>54</v>
      </c>
      <c r="K85" s="16">
        <v>19</v>
      </c>
      <c r="L85" s="16">
        <v>1</v>
      </c>
      <c r="M85" s="82">
        <v>11.286</v>
      </c>
      <c r="N85" s="73">
        <v>11</v>
      </c>
      <c r="O85" s="65">
        <v>3000</v>
      </c>
      <c r="P85" s="66">
        <f>Table224578910112345678941[[#This Row],[PEMBULATAN]]*O85</f>
        <v>33000</v>
      </c>
    </row>
    <row r="86" spans="1:16" ht="27" customHeight="1" x14ac:dyDescent="0.2">
      <c r="A86" s="14"/>
      <c r="B86" s="76"/>
      <c r="C86" s="74" t="s">
        <v>1573</v>
      </c>
      <c r="D86" s="79" t="s">
        <v>1169</v>
      </c>
      <c r="E86" s="13">
        <v>44442</v>
      </c>
      <c r="F86" s="77" t="s">
        <v>1170</v>
      </c>
      <c r="G86" s="13">
        <v>44447</v>
      </c>
      <c r="H86" s="78" t="s">
        <v>1171</v>
      </c>
      <c r="I86" s="16">
        <v>80</v>
      </c>
      <c r="J86" s="16">
        <v>26</v>
      </c>
      <c r="K86" s="16">
        <v>21</v>
      </c>
      <c r="L86" s="16">
        <v>3</v>
      </c>
      <c r="M86" s="82">
        <v>10.92</v>
      </c>
      <c r="N86" s="73">
        <v>11</v>
      </c>
      <c r="O86" s="65">
        <v>3000</v>
      </c>
      <c r="P86" s="66">
        <f>Table224578910112345678941[[#This Row],[PEMBULATAN]]*O86</f>
        <v>33000</v>
      </c>
    </row>
    <row r="87" spans="1:16" ht="27" customHeight="1" x14ac:dyDescent="0.2">
      <c r="A87" s="14"/>
      <c r="B87" s="76"/>
      <c r="C87" s="74" t="s">
        <v>1574</v>
      </c>
      <c r="D87" s="79" t="s">
        <v>1169</v>
      </c>
      <c r="E87" s="13">
        <v>44442</v>
      </c>
      <c r="F87" s="77" t="s">
        <v>1170</v>
      </c>
      <c r="G87" s="13">
        <v>44447</v>
      </c>
      <c r="H87" s="78" t="s">
        <v>1171</v>
      </c>
      <c r="I87" s="16">
        <v>48</v>
      </c>
      <c r="J87" s="16">
        <v>48</v>
      </c>
      <c r="K87" s="16">
        <v>16</v>
      </c>
      <c r="L87" s="16">
        <v>4</v>
      </c>
      <c r="M87" s="82">
        <v>9.2159999999999993</v>
      </c>
      <c r="N87" s="73">
        <v>9</v>
      </c>
      <c r="O87" s="65">
        <v>3000</v>
      </c>
      <c r="P87" s="66">
        <f>Table224578910112345678941[[#This Row],[PEMBULATAN]]*O87</f>
        <v>27000</v>
      </c>
    </row>
    <row r="88" spans="1:16" ht="27" customHeight="1" x14ac:dyDescent="0.2">
      <c r="A88" s="14"/>
      <c r="B88" s="76"/>
      <c r="C88" s="74" t="s">
        <v>1575</v>
      </c>
      <c r="D88" s="79" t="s">
        <v>1169</v>
      </c>
      <c r="E88" s="13">
        <v>44442</v>
      </c>
      <c r="F88" s="77" t="s">
        <v>1170</v>
      </c>
      <c r="G88" s="13">
        <v>44447</v>
      </c>
      <c r="H88" s="78" t="s">
        <v>1171</v>
      </c>
      <c r="I88" s="16">
        <v>85</v>
      </c>
      <c r="J88" s="16">
        <v>19</v>
      </c>
      <c r="K88" s="16">
        <v>9</v>
      </c>
      <c r="L88" s="16">
        <v>1</v>
      </c>
      <c r="M88" s="82">
        <v>3.63375</v>
      </c>
      <c r="N88" s="73">
        <v>4</v>
      </c>
      <c r="O88" s="65">
        <v>3000</v>
      </c>
      <c r="P88" s="66">
        <f>Table224578910112345678941[[#This Row],[PEMBULATAN]]*O88</f>
        <v>12000</v>
      </c>
    </row>
    <row r="89" spans="1:16" ht="27" customHeight="1" x14ac:dyDescent="0.2">
      <c r="A89" s="14"/>
      <c r="B89" s="76"/>
      <c r="C89" s="74" t="s">
        <v>1576</v>
      </c>
      <c r="D89" s="79" t="s">
        <v>1169</v>
      </c>
      <c r="E89" s="13">
        <v>44442</v>
      </c>
      <c r="F89" s="77" t="s">
        <v>1170</v>
      </c>
      <c r="G89" s="13">
        <v>44447</v>
      </c>
      <c r="H89" s="78" t="s">
        <v>1171</v>
      </c>
      <c r="I89" s="16">
        <v>106</v>
      </c>
      <c r="J89" s="16">
        <v>23</v>
      </c>
      <c r="K89" s="16">
        <v>5</v>
      </c>
      <c r="L89" s="16">
        <v>1</v>
      </c>
      <c r="M89" s="82">
        <v>3.0474999999999999</v>
      </c>
      <c r="N89" s="73">
        <v>3</v>
      </c>
      <c r="O89" s="65">
        <v>3000</v>
      </c>
      <c r="P89" s="66">
        <f>Table224578910112345678941[[#This Row],[PEMBULATAN]]*O89</f>
        <v>9000</v>
      </c>
    </row>
    <row r="90" spans="1:16" ht="27" customHeight="1" x14ac:dyDescent="0.2">
      <c r="A90" s="14"/>
      <c r="B90" s="76"/>
      <c r="C90" s="74" t="s">
        <v>1577</v>
      </c>
      <c r="D90" s="79" t="s">
        <v>1169</v>
      </c>
      <c r="E90" s="13">
        <v>44442</v>
      </c>
      <c r="F90" s="77" t="s">
        <v>1170</v>
      </c>
      <c r="G90" s="13">
        <v>44447</v>
      </c>
      <c r="H90" s="78" t="s">
        <v>1171</v>
      </c>
      <c r="I90" s="16">
        <v>100</v>
      </c>
      <c r="J90" s="16">
        <v>33</v>
      </c>
      <c r="K90" s="16">
        <v>6</v>
      </c>
      <c r="L90" s="16">
        <v>5</v>
      </c>
      <c r="M90" s="82">
        <v>4.95</v>
      </c>
      <c r="N90" s="73">
        <v>5</v>
      </c>
      <c r="O90" s="65">
        <v>3000</v>
      </c>
      <c r="P90" s="66">
        <f>Table224578910112345678941[[#This Row],[PEMBULATAN]]*O90</f>
        <v>15000</v>
      </c>
    </row>
    <row r="91" spans="1:16" ht="27" customHeight="1" x14ac:dyDescent="0.2">
      <c r="A91" s="14"/>
      <c r="B91" s="76"/>
      <c r="C91" s="74" t="s">
        <v>1578</v>
      </c>
      <c r="D91" s="79" t="s">
        <v>1169</v>
      </c>
      <c r="E91" s="13">
        <v>44442</v>
      </c>
      <c r="F91" s="77" t="s">
        <v>1170</v>
      </c>
      <c r="G91" s="13">
        <v>44447</v>
      </c>
      <c r="H91" s="78" t="s">
        <v>1171</v>
      </c>
      <c r="I91" s="16">
        <v>50</v>
      </c>
      <c r="J91" s="16">
        <v>36</v>
      </c>
      <c r="K91" s="16">
        <v>21</v>
      </c>
      <c r="L91" s="16">
        <v>10</v>
      </c>
      <c r="M91" s="82">
        <v>9.4499999999999993</v>
      </c>
      <c r="N91" s="73">
        <v>10</v>
      </c>
      <c r="O91" s="65">
        <v>3000</v>
      </c>
      <c r="P91" s="66">
        <f>Table224578910112345678941[[#This Row],[PEMBULATAN]]*O91</f>
        <v>30000</v>
      </c>
    </row>
    <row r="92" spans="1:16" ht="27" customHeight="1" x14ac:dyDescent="0.2">
      <c r="A92" s="14"/>
      <c r="B92" s="76"/>
      <c r="C92" s="74" t="s">
        <v>1579</v>
      </c>
      <c r="D92" s="79" t="s">
        <v>1169</v>
      </c>
      <c r="E92" s="13">
        <v>44442</v>
      </c>
      <c r="F92" s="77" t="s">
        <v>1170</v>
      </c>
      <c r="G92" s="13">
        <v>44447</v>
      </c>
      <c r="H92" s="78" t="s">
        <v>1171</v>
      </c>
      <c r="I92" s="16">
        <v>68</v>
      </c>
      <c r="J92" s="16">
        <v>60</v>
      </c>
      <c r="K92" s="16">
        <v>26</v>
      </c>
      <c r="L92" s="16">
        <v>13</v>
      </c>
      <c r="M92" s="82">
        <v>26.52</v>
      </c>
      <c r="N92" s="73">
        <v>27</v>
      </c>
      <c r="O92" s="65">
        <v>3000</v>
      </c>
      <c r="P92" s="66">
        <f>Table224578910112345678941[[#This Row],[PEMBULATAN]]*O92</f>
        <v>81000</v>
      </c>
    </row>
    <row r="93" spans="1:16" ht="27" customHeight="1" x14ac:dyDescent="0.2">
      <c r="A93" s="14"/>
      <c r="B93" s="76"/>
      <c r="C93" s="74" t="s">
        <v>1580</v>
      </c>
      <c r="D93" s="79" t="s">
        <v>1169</v>
      </c>
      <c r="E93" s="13">
        <v>44442</v>
      </c>
      <c r="F93" s="77" t="s">
        <v>1170</v>
      </c>
      <c r="G93" s="13">
        <v>44447</v>
      </c>
      <c r="H93" s="78" t="s">
        <v>1171</v>
      </c>
      <c r="I93" s="16">
        <v>94</v>
      </c>
      <c r="J93" s="16">
        <v>52</v>
      </c>
      <c r="K93" s="16">
        <v>24</v>
      </c>
      <c r="L93" s="16">
        <v>11</v>
      </c>
      <c r="M93" s="82">
        <v>29.327999999999999</v>
      </c>
      <c r="N93" s="73">
        <v>30</v>
      </c>
      <c r="O93" s="65">
        <v>3000</v>
      </c>
      <c r="P93" s="66">
        <f>Table224578910112345678941[[#This Row],[PEMBULATAN]]*O93</f>
        <v>90000</v>
      </c>
    </row>
    <row r="94" spans="1:16" ht="27" customHeight="1" x14ac:dyDescent="0.2">
      <c r="A94" s="14"/>
      <c r="B94" s="76"/>
      <c r="C94" s="74" t="s">
        <v>1581</v>
      </c>
      <c r="D94" s="79" t="s">
        <v>1169</v>
      </c>
      <c r="E94" s="13">
        <v>44442</v>
      </c>
      <c r="F94" s="77" t="s">
        <v>1170</v>
      </c>
      <c r="G94" s="13">
        <v>44447</v>
      </c>
      <c r="H94" s="78" t="s">
        <v>1171</v>
      </c>
      <c r="I94" s="16">
        <v>111</v>
      </c>
      <c r="J94" s="16">
        <v>39</v>
      </c>
      <c r="K94" s="16">
        <v>19</v>
      </c>
      <c r="L94" s="16">
        <v>24</v>
      </c>
      <c r="M94" s="82">
        <v>20.562750000000001</v>
      </c>
      <c r="N94" s="73">
        <v>24</v>
      </c>
      <c r="O94" s="65">
        <v>3000</v>
      </c>
      <c r="P94" s="66">
        <f>Table224578910112345678941[[#This Row],[PEMBULATAN]]*O94</f>
        <v>72000</v>
      </c>
    </row>
    <row r="95" spans="1:16" ht="27" customHeight="1" x14ac:dyDescent="0.2">
      <c r="A95" s="14"/>
      <c r="B95" s="76"/>
      <c r="C95" s="74" t="s">
        <v>1582</v>
      </c>
      <c r="D95" s="79" t="s">
        <v>1169</v>
      </c>
      <c r="E95" s="13">
        <v>44442</v>
      </c>
      <c r="F95" s="77" t="s">
        <v>1170</v>
      </c>
      <c r="G95" s="13">
        <v>44447</v>
      </c>
      <c r="H95" s="78" t="s">
        <v>1171</v>
      </c>
      <c r="I95" s="16">
        <v>104</v>
      </c>
      <c r="J95" s="16">
        <v>62</v>
      </c>
      <c r="K95" s="16">
        <v>33</v>
      </c>
      <c r="L95" s="16">
        <v>39</v>
      </c>
      <c r="M95" s="82">
        <v>53.195999999999998</v>
      </c>
      <c r="N95" s="73">
        <v>53</v>
      </c>
      <c r="O95" s="65">
        <v>3000</v>
      </c>
      <c r="P95" s="66">
        <f>Table224578910112345678941[[#This Row],[PEMBULATAN]]*O95</f>
        <v>159000</v>
      </c>
    </row>
    <row r="96" spans="1:16" ht="27" customHeight="1" x14ac:dyDescent="0.2">
      <c r="A96" s="14"/>
      <c r="B96" s="76"/>
      <c r="C96" s="74" t="s">
        <v>1583</v>
      </c>
      <c r="D96" s="79" t="s">
        <v>1169</v>
      </c>
      <c r="E96" s="13">
        <v>44442</v>
      </c>
      <c r="F96" s="77" t="s">
        <v>1170</v>
      </c>
      <c r="G96" s="13">
        <v>44447</v>
      </c>
      <c r="H96" s="78" t="s">
        <v>1171</v>
      </c>
      <c r="I96" s="16">
        <v>88</v>
      </c>
      <c r="J96" s="16">
        <v>50</v>
      </c>
      <c r="K96" s="16">
        <v>25</v>
      </c>
      <c r="L96" s="16">
        <v>9</v>
      </c>
      <c r="M96" s="82">
        <v>27.5</v>
      </c>
      <c r="N96" s="73">
        <v>28</v>
      </c>
      <c r="O96" s="65">
        <v>3000</v>
      </c>
      <c r="P96" s="66">
        <f>Table224578910112345678941[[#This Row],[PEMBULATAN]]*O96</f>
        <v>84000</v>
      </c>
    </row>
    <row r="97" spans="1:16" ht="27" customHeight="1" x14ac:dyDescent="0.2">
      <c r="A97" s="14"/>
      <c r="B97" s="76"/>
      <c r="C97" s="74" t="s">
        <v>1584</v>
      </c>
      <c r="D97" s="79" t="s">
        <v>1169</v>
      </c>
      <c r="E97" s="13">
        <v>44442</v>
      </c>
      <c r="F97" s="77" t="s">
        <v>1170</v>
      </c>
      <c r="G97" s="13">
        <v>44447</v>
      </c>
      <c r="H97" s="78" t="s">
        <v>1171</v>
      </c>
      <c r="I97" s="16">
        <v>90</v>
      </c>
      <c r="J97" s="16">
        <v>58</v>
      </c>
      <c r="K97" s="16">
        <v>36</v>
      </c>
      <c r="L97" s="16">
        <v>19</v>
      </c>
      <c r="M97" s="82">
        <v>46.98</v>
      </c>
      <c r="N97" s="73">
        <v>47</v>
      </c>
      <c r="O97" s="65">
        <v>3000</v>
      </c>
      <c r="P97" s="66">
        <f>Table224578910112345678941[[#This Row],[PEMBULATAN]]*O97</f>
        <v>141000</v>
      </c>
    </row>
    <row r="98" spans="1:16" ht="27" customHeight="1" x14ac:dyDescent="0.2">
      <c r="A98" s="14"/>
      <c r="B98" s="76"/>
      <c r="C98" s="74" t="s">
        <v>1585</v>
      </c>
      <c r="D98" s="79" t="s">
        <v>1169</v>
      </c>
      <c r="E98" s="13">
        <v>44442</v>
      </c>
      <c r="F98" s="77" t="s">
        <v>1170</v>
      </c>
      <c r="G98" s="13">
        <v>44447</v>
      </c>
      <c r="H98" s="78" t="s">
        <v>1171</v>
      </c>
      <c r="I98" s="16">
        <v>77</v>
      </c>
      <c r="J98" s="16">
        <v>47</v>
      </c>
      <c r="K98" s="16">
        <v>32</v>
      </c>
      <c r="L98" s="16">
        <v>11</v>
      </c>
      <c r="M98" s="82">
        <v>28.952000000000002</v>
      </c>
      <c r="N98" s="73">
        <v>29</v>
      </c>
      <c r="O98" s="65">
        <v>3000</v>
      </c>
      <c r="P98" s="66">
        <f>Table224578910112345678941[[#This Row],[PEMBULATAN]]*O98</f>
        <v>87000</v>
      </c>
    </row>
    <row r="99" spans="1:16" ht="27" customHeight="1" x14ac:dyDescent="0.2">
      <c r="A99" s="14"/>
      <c r="B99" s="76"/>
      <c r="C99" s="74" t="s">
        <v>1586</v>
      </c>
      <c r="D99" s="79" t="s">
        <v>1169</v>
      </c>
      <c r="E99" s="13">
        <v>44442</v>
      </c>
      <c r="F99" s="77" t="s">
        <v>1170</v>
      </c>
      <c r="G99" s="13">
        <v>44447</v>
      </c>
      <c r="H99" s="78" t="s">
        <v>1171</v>
      </c>
      <c r="I99" s="16">
        <v>97</v>
      </c>
      <c r="J99" s="16">
        <v>55</v>
      </c>
      <c r="K99" s="16">
        <v>35</v>
      </c>
      <c r="L99" s="16">
        <v>9</v>
      </c>
      <c r="M99" s="82">
        <v>46.681249999999999</v>
      </c>
      <c r="N99" s="73">
        <v>47</v>
      </c>
      <c r="O99" s="65">
        <v>3000</v>
      </c>
      <c r="P99" s="66">
        <f>Table224578910112345678941[[#This Row],[PEMBULATAN]]*O99</f>
        <v>141000</v>
      </c>
    </row>
    <row r="100" spans="1:16" ht="27" customHeight="1" x14ac:dyDescent="0.2">
      <c r="A100" s="14"/>
      <c r="B100" s="76"/>
      <c r="C100" s="74" t="s">
        <v>1587</v>
      </c>
      <c r="D100" s="79" t="s">
        <v>1169</v>
      </c>
      <c r="E100" s="13">
        <v>44442</v>
      </c>
      <c r="F100" s="77" t="s">
        <v>1170</v>
      </c>
      <c r="G100" s="13">
        <v>44447</v>
      </c>
      <c r="H100" s="78" t="s">
        <v>1171</v>
      </c>
      <c r="I100" s="16">
        <v>87</v>
      </c>
      <c r="J100" s="16">
        <v>58</v>
      </c>
      <c r="K100" s="16">
        <v>26</v>
      </c>
      <c r="L100" s="16">
        <v>16</v>
      </c>
      <c r="M100" s="82">
        <v>32.798999999999999</v>
      </c>
      <c r="N100" s="73">
        <v>33</v>
      </c>
      <c r="O100" s="65">
        <v>3000</v>
      </c>
      <c r="P100" s="66">
        <f>Table224578910112345678941[[#This Row],[PEMBULATAN]]*O100</f>
        <v>99000</v>
      </c>
    </row>
    <row r="101" spans="1:16" ht="27" customHeight="1" x14ac:dyDescent="0.2">
      <c r="A101" s="14"/>
      <c r="B101" s="76"/>
      <c r="C101" s="74" t="s">
        <v>1588</v>
      </c>
      <c r="D101" s="79" t="s">
        <v>1169</v>
      </c>
      <c r="E101" s="13">
        <v>44442</v>
      </c>
      <c r="F101" s="77" t="s">
        <v>1170</v>
      </c>
      <c r="G101" s="13">
        <v>44447</v>
      </c>
      <c r="H101" s="78" t="s">
        <v>1171</v>
      </c>
      <c r="I101" s="16">
        <v>99</v>
      </c>
      <c r="J101" s="16">
        <v>65</v>
      </c>
      <c r="K101" s="16">
        <v>25</v>
      </c>
      <c r="L101" s="16">
        <v>16</v>
      </c>
      <c r="M101" s="82">
        <v>40.21875</v>
      </c>
      <c r="N101" s="73">
        <v>40</v>
      </c>
      <c r="O101" s="65">
        <v>3000</v>
      </c>
      <c r="P101" s="66">
        <f>Table224578910112345678941[[#This Row],[PEMBULATAN]]*O101</f>
        <v>120000</v>
      </c>
    </row>
    <row r="102" spans="1:16" ht="27" customHeight="1" x14ac:dyDescent="0.2">
      <c r="A102" s="14"/>
      <c r="B102" s="76"/>
      <c r="C102" s="74" t="s">
        <v>1589</v>
      </c>
      <c r="D102" s="79" t="s">
        <v>1169</v>
      </c>
      <c r="E102" s="13">
        <v>44442</v>
      </c>
      <c r="F102" s="77" t="s">
        <v>1170</v>
      </c>
      <c r="G102" s="13">
        <v>44447</v>
      </c>
      <c r="H102" s="78" t="s">
        <v>1171</v>
      </c>
      <c r="I102" s="16">
        <v>102</v>
      </c>
      <c r="J102" s="16">
        <v>64</v>
      </c>
      <c r="K102" s="16">
        <v>24</v>
      </c>
      <c r="L102" s="16">
        <v>21</v>
      </c>
      <c r="M102" s="82">
        <v>39.167999999999999</v>
      </c>
      <c r="N102" s="73">
        <v>39</v>
      </c>
      <c r="O102" s="65">
        <v>3000</v>
      </c>
      <c r="P102" s="66">
        <f>Table224578910112345678941[[#This Row],[PEMBULATAN]]*O102</f>
        <v>117000</v>
      </c>
    </row>
    <row r="103" spans="1:16" ht="27" customHeight="1" x14ac:dyDescent="0.2">
      <c r="A103" s="14"/>
      <c r="B103" s="76"/>
      <c r="C103" s="74" t="s">
        <v>1590</v>
      </c>
      <c r="D103" s="79" t="s">
        <v>1169</v>
      </c>
      <c r="E103" s="13">
        <v>44442</v>
      </c>
      <c r="F103" s="77" t="s">
        <v>1170</v>
      </c>
      <c r="G103" s="13">
        <v>44447</v>
      </c>
      <c r="H103" s="78" t="s">
        <v>1171</v>
      </c>
      <c r="I103" s="16">
        <v>85</v>
      </c>
      <c r="J103" s="16">
        <v>54</v>
      </c>
      <c r="K103" s="16">
        <v>39</v>
      </c>
      <c r="L103" s="16">
        <v>13</v>
      </c>
      <c r="M103" s="82">
        <v>44.752499999999998</v>
      </c>
      <c r="N103" s="73">
        <v>45</v>
      </c>
      <c r="O103" s="65">
        <v>3000</v>
      </c>
      <c r="P103" s="66">
        <f>Table224578910112345678941[[#This Row],[PEMBULATAN]]*O103</f>
        <v>135000</v>
      </c>
    </row>
    <row r="104" spans="1:16" ht="27" customHeight="1" x14ac:dyDescent="0.2">
      <c r="A104" s="14"/>
      <c r="B104" s="76"/>
      <c r="C104" s="74" t="s">
        <v>1591</v>
      </c>
      <c r="D104" s="79" t="s">
        <v>1169</v>
      </c>
      <c r="E104" s="13">
        <v>44442</v>
      </c>
      <c r="F104" s="77" t="s">
        <v>1170</v>
      </c>
      <c r="G104" s="13">
        <v>44447</v>
      </c>
      <c r="H104" s="78" t="s">
        <v>1171</v>
      </c>
      <c r="I104" s="16">
        <v>86</v>
      </c>
      <c r="J104" s="16">
        <v>53</v>
      </c>
      <c r="K104" s="16">
        <v>32</v>
      </c>
      <c r="L104" s="16">
        <v>17</v>
      </c>
      <c r="M104" s="82">
        <v>36.463999999999999</v>
      </c>
      <c r="N104" s="73">
        <v>37</v>
      </c>
      <c r="O104" s="65">
        <v>3000</v>
      </c>
      <c r="P104" s="66">
        <f>Table224578910112345678941[[#This Row],[PEMBULATAN]]*O104</f>
        <v>111000</v>
      </c>
    </row>
    <row r="105" spans="1:16" ht="27" customHeight="1" x14ac:dyDescent="0.2">
      <c r="A105" s="14"/>
      <c r="B105" s="76"/>
      <c r="C105" s="74" t="s">
        <v>1592</v>
      </c>
      <c r="D105" s="79" t="s">
        <v>1169</v>
      </c>
      <c r="E105" s="13">
        <v>44442</v>
      </c>
      <c r="F105" s="77" t="s">
        <v>1170</v>
      </c>
      <c r="G105" s="13">
        <v>44447</v>
      </c>
      <c r="H105" s="78" t="s">
        <v>1171</v>
      </c>
      <c r="I105" s="16">
        <v>84</v>
      </c>
      <c r="J105" s="16">
        <v>66</v>
      </c>
      <c r="K105" s="16">
        <v>20</v>
      </c>
      <c r="L105" s="16">
        <v>15</v>
      </c>
      <c r="M105" s="82">
        <v>27.72</v>
      </c>
      <c r="N105" s="73">
        <v>28</v>
      </c>
      <c r="O105" s="65">
        <v>3000</v>
      </c>
      <c r="P105" s="66">
        <f>Table224578910112345678941[[#This Row],[PEMBULATAN]]*O105</f>
        <v>84000</v>
      </c>
    </row>
    <row r="106" spans="1:16" ht="27" customHeight="1" x14ac:dyDescent="0.2">
      <c r="A106" s="14"/>
      <c r="B106" s="76"/>
      <c r="C106" s="74" t="s">
        <v>1593</v>
      </c>
      <c r="D106" s="79" t="s">
        <v>1169</v>
      </c>
      <c r="E106" s="13">
        <v>44442</v>
      </c>
      <c r="F106" s="77" t="s">
        <v>1170</v>
      </c>
      <c r="G106" s="13">
        <v>44447</v>
      </c>
      <c r="H106" s="78" t="s">
        <v>1171</v>
      </c>
      <c r="I106" s="16">
        <v>97</v>
      </c>
      <c r="J106" s="16">
        <v>61</v>
      </c>
      <c r="K106" s="16">
        <v>39</v>
      </c>
      <c r="L106" s="16">
        <v>15</v>
      </c>
      <c r="M106" s="82">
        <v>57.690750000000001</v>
      </c>
      <c r="N106" s="73">
        <v>58</v>
      </c>
      <c r="O106" s="65">
        <v>3000</v>
      </c>
      <c r="P106" s="66">
        <f>Table224578910112345678941[[#This Row],[PEMBULATAN]]*O106</f>
        <v>174000</v>
      </c>
    </row>
    <row r="107" spans="1:16" ht="27" customHeight="1" x14ac:dyDescent="0.2">
      <c r="A107" s="14"/>
      <c r="B107" s="76"/>
      <c r="C107" s="74" t="s">
        <v>1594</v>
      </c>
      <c r="D107" s="79" t="s">
        <v>1169</v>
      </c>
      <c r="E107" s="13">
        <v>44442</v>
      </c>
      <c r="F107" s="77" t="s">
        <v>1170</v>
      </c>
      <c r="G107" s="13">
        <v>44447</v>
      </c>
      <c r="H107" s="78" t="s">
        <v>1171</v>
      </c>
      <c r="I107" s="16">
        <v>103</v>
      </c>
      <c r="J107" s="16">
        <v>66</v>
      </c>
      <c r="K107" s="16">
        <v>23</v>
      </c>
      <c r="L107" s="16">
        <v>20</v>
      </c>
      <c r="M107" s="82">
        <v>39.088500000000003</v>
      </c>
      <c r="N107" s="73">
        <v>39</v>
      </c>
      <c r="O107" s="65">
        <v>3000</v>
      </c>
      <c r="P107" s="66">
        <f>Table224578910112345678941[[#This Row],[PEMBULATAN]]*O107</f>
        <v>117000</v>
      </c>
    </row>
    <row r="108" spans="1:16" ht="27" customHeight="1" x14ac:dyDescent="0.2">
      <c r="A108" s="14"/>
      <c r="B108" s="76"/>
      <c r="C108" s="74" t="s">
        <v>1595</v>
      </c>
      <c r="D108" s="79" t="s">
        <v>1169</v>
      </c>
      <c r="E108" s="13">
        <v>44442</v>
      </c>
      <c r="F108" s="77" t="s">
        <v>1170</v>
      </c>
      <c r="G108" s="13">
        <v>44447</v>
      </c>
      <c r="H108" s="78" t="s">
        <v>1171</v>
      </c>
      <c r="I108" s="16">
        <v>87</v>
      </c>
      <c r="J108" s="16">
        <v>53</v>
      </c>
      <c r="K108" s="16">
        <v>28</v>
      </c>
      <c r="L108" s="16">
        <v>13</v>
      </c>
      <c r="M108" s="82">
        <v>32.277000000000001</v>
      </c>
      <c r="N108" s="73">
        <v>32</v>
      </c>
      <c r="O108" s="65">
        <v>3000</v>
      </c>
      <c r="P108" s="66">
        <f>Table224578910112345678941[[#This Row],[PEMBULATAN]]*O108</f>
        <v>96000</v>
      </c>
    </row>
    <row r="109" spans="1:16" ht="27" customHeight="1" x14ac:dyDescent="0.2">
      <c r="A109" s="14"/>
      <c r="B109" s="76"/>
      <c r="C109" s="74" t="s">
        <v>1596</v>
      </c>
      <c r="D109" s="79" t="s">
        <v>1169</v>
      </c>
      <c r="E109" s="13">
        <v>44442</v>
      </c>
      <c r="F109" s="77" t="s">
        <v>1170</v>
      </c>
      <c r="G109" s="13">
        <v>44447</v>
      </c>
      <c r="H109" s="78" t="s">
        <v>1171</v>
      </c>
      <c r="I109" s="16">
        <v>83</v>
      </c>
      <c r="J109" s="16">
        <v>52</v>
      </c>
      <c r="K109" s="16">
        <v>35</v>
      </c>
      <c r="L109" s="16">
        <v>7</v>
      </c>
      <c r="M109" s="82">
        <v>37.765000000000001</v>
      </c>
      <c r="N109" s="73">
        <v>38</v>
      </c>
      <c r="O109" s="65">
        <v>3000</v>
      </c>
      <c r="P109" s="66">
        <f>Table224578910112345678941[[#This Row],[PEMBULATAN]]*O109</f>
        <v>114000</v>
      </c>
    </row>
    <row r="110" spans="1:16" ht="27" customHeight="1" x14ac:dyDescent="0.2">
      <c r="A110" s="14"/>
      <c r="B110" s="76"/>
      <c r="C110" s="74" t="s">
        <v>1597</v>
      </c>
      <c r="D110" s="79" t="s">
        <v>1169</v>
      </c>
      <c r="E110" s="13">
        <v>44442</v>
      </c>
      <c r="F110" s="77" t="s">
        <v>1170</v>
      </c>
      <c r="G110" s="13">
        <v>44447</v>
      </c>
      <c r="H110" s="78" t="s">
        <v>1171</v>
      </c>
      <c r="I110" s="16">
        <v>79</v>
      </c>
      <c r="J110" s="16">
        <v>54</v>
      </c>
      <c r="K110" s="16">
        <v>28</v>
      </c>
      <c r="L110" s="16">
        <v>13</v>
      </c>
      <c r="M110" s="82">
        <v>29.861999999999998</v>
      </c>
      <c r="N110" s="73">
        <v>30</v>
      </c>
      <c r="O110" s="65">
        <v>3000</v>
      </c>
      <c r="P110" s="66">
        <f>Table224578910112345678941[[#This Row],[PEMBULATAN]]*O110</f>
        <v>90000</v>
      </c>
    </row>
    <row r="111" spans="1:16" ht="27" customHeight="1" x14ac:dyDescent="0.2">
      <c r="A111" s="14"/>
      <c r="B111" s="76"/>
      <c r="C111" s="74" t="s">
        <v>1598</v>
      </c>
      <c r="D111" s="79" t="s">
        <v>1169</v>
      </c>
      <c r="E111" s="13">
        <v>44442</v>
      </c>
      <c r="F111" s="77" t="s">
        <v>1170</v>
      </c>
      <c r="G111" s="13">
        <v>44447</v>
      </c>
      <c r="H111" s="78" t="s">
        <v>1171</v>
      </c>
      <c r="I111" s="16">
        <v>68</v>
      </c>
      <c r="J111" s="16">
        <v>64</v>
      </c>
      <c r="K111" s="16">
        <v>22</v>
      </c>
      <c r="L111" s="16">
        <v>8</v>
      </c>
      <c r="M111" s="82">
        <v>23.936</v>
      </c>
      <c r="N111" s="73">
        <v>24</v>
      </c>
      <c r="O111" s="65">
        <v>3000</v>
      </c>
      <c r="P111" s="66">
        <f>Table224578910112345678941[[#This Row],[PEMBULATAN]]*O111</f>
        <v>72000</v>
      </c>
    </row>
    <row r="112" spans="1:16" ht="27" customHeight="1" x14ac:dyDescent="0.2">
      <c r="A112" s="14"/>
      <c r="B112" s="76"/>
      <c r="C112" s="74" t="s">
        <v>1599</v>
      </c>
      <c r="D112" s="79" t="s">
        <v>1169</v>
      </c>
      <c r="E112" s="13">
        <v>44442</v>
      </c>
      <c r="F112" s="77" t="s">
        <v>1170</v>
      </c>
      <c r="G112" s="13">
        <v>44447</v>
      </c>
      <c r="H112" s="78" t="s">
        <v>1171</v>
      </c>
      <c r="I112" s="16">
        <v>79</v>
      </c>
      <c r="J112" s="16">
        <v>64</v>
      </c>
      <c r="K112" s="16">
        <v>22</v>
      </c>
      <c r="L112" s="16">
        <v>13</v>
      </c>
      <c r="M112" s="82">
        <v>27.808</v>
      </c>
      <c r="N112" s="73">
        <v>28</v>
      </c>
      <c r="O112" s="65">
        <v>3000</v>
      </c>
      <c r="P112" s="66">
        <f>Table224578910112345678941[[#This Row],[PEMBULATAN]]*O112</f>
        <v>84000</v>
      </c>
    </row>
    <row r="113" spans="1:16" ht="27" customHeight="1" x14ac:dyDescent="0.2">
      <c r="A113" s="14"/>
      <c r="B113" s="76"/>
      <c r="C113" s="74" t="s">
        <v>1600</v>
      </c>
      <c r="D113" s="79" t="s">
        <v>1169</v>
      </c>
      <c r="E113" s="13">
        <v>44442</v>
      </c>
      <c r="F113" s="77" t="s">
        <v>1170</v>
      </c>
      <c r="G113" s="13">
        <v>44447</v>
      </c>
      <c r="H113" s="78" t="s">
        <v>1171</v>
      </c>
      <c r="I113" s="16">
        <v>108</v>
      </c>
      <c r="J113" s="16">
        <v>44</v>
      </c>
      <c r="K113" s="16">
        <v>34</v>
      </c>
      <c r="L113" s="16">
        <v>8</v>
      </c>
      <c r="M113" s="82">
        <v>40.392000000000003</v>
      </c>
      <c r="N113" s="73">
        <v>41</v>
      </c>
      <c r="O113" s="65">
        <v>3000</v>
      </c>
      <c r="P113" s="66">
        <f>Table224578910112345678941[[#This Row],[PEMBULATAN]]*O113</f>
        <v>123000</v>
      </c>
    </row>
    <row r="114" spans="1:16" ht="27" customHeight="1" x14ac:dyDescent="0.2">
      <c r="A114" s="14"/>
      <c r="B114" s="76"/>
      <c r="C114" s="74" t="s">
        <v>1601</v>
      </c>
      <c r="D114" s="79" t="s">
        <v>1169</v>
      </c>
      <c r="E114" s="13">
        <v>44442</v>
      </c>
      <c r="F114" s="77" t="s">
        <v>1170</v>
      </c>
      <c r="G114" s="13">
        <v>44447</v>
      </c>
      <c r="H114" s="78" t="s">
        <v>1171</v>
      </c>
      <c r="I114" s="16">
        <v>98</v>
      </c>
      <c r="J114" s="16">
        <v>62</v>
      </c>
      <c r="K114" s="16">
        <v>32</v>
      </c>
      <c r="L114" s="16">
        <v>13</v>
      </c>
      <c r="M114" s="82">
        <v>48.607999999999997</v>
      </c>
      <c r="N114" s="73">
        <v>49</v>
      </c>
      <c r="O114" s="65">
        <v>3000</v>
      </c>
      <c r="P114" s="66">
        <f>Table224578910112345678941[[#This Row],[PEMBULATAN]]*O114</f>
        <v>147000</v>
      </c>
    </row>
    <row r="115" spans="1:16" ht="27" customHeight="1" x14ac:dyDescent="0.2">
      <c r="A115" s="14"/>
      <c r="B115" s="76"/>
      <c r="C115" s="74" t="s">
        <v>1602</v>
      </c>
      <c r="D115" s="79" t="s">
        <v>1169</v>
      </c>
      <c r="E115" s="13">
        <v>44442</v>
      </c>
      <c r="F115" s="77" t="s">
        <v>1170</v>
      </c>
      <c r="G115" s="13">
        <v>44447</v>
      </c>
      <c r="H115" s="78" t="s">
        <v>1171</v>
      </c>
      <c r="I115" s="16">
        <v>77</v>
      </c>
      <c r="J115" s="16">
        <v>68</v>
      </c>
      <c r="K115" s="16">
        <v>24</v>
      </c>
      <c r="L115" s="16">
        <v>17</v>
      </c>
      <c r="M115" s="82">
        <v>31.416</v>
      </c>
      <c r="N115" s="73">
        <v>32</v>
      </c>
      <c r="O115" s="65">
        <v>3000</v>
      </c>
      <c r="P115" s="66">
        <f>Table224578910112345678941[[#This Row],[PEMBULATAN]]*O115</f>
        <v>96000</v>
      </c>
    </row>
    <row r="116" spans="1:16" ht="27" customHeight="1" x14ac:dyDescent="0.2">
      <c r="A116" s="14"/>
      <c r="B116" s="76"/>
      <c r="C116" s="74" t="s">
        <v>1603</v>
      </c>
      <c r="D116" s="79" t="s">
        <v>1169</v>
      </c>
      <c r="E116" s="13">
        <v>44442</v>
      </c>
      <c r="F116" s="77" t="s">
        <v>1170</v>
      </c>
      <c r="G116" s="13">
        <v>44447</v>
      </c>
      <c r="H116" s="78" t="s">
        <v>1171</v>
      </c>
      <c r="I116" s="16">
        <v>88</v>
      </c>
      <c r="J116" s="16">
        <v>67</v>
      </c>
      <c r="K116" s="16">
        <v>27</v>
      </c>
      <c r="L116" s="16">
        <v>9</v>
      </c>
      <c r="M116" s="82">
        <v>39.798000000000002</v>
      </c>
      <c r="N116" s="73">
        <v>40</v>
      </c>
      <c r="O116" s="65">
        <v>3000</v>
      </c>
      <c r="P116" s="66">
        <f>Table224578910112345678941[[#This Row],[PEMBULATAN]]*O116</f>
        <v>120000</v>
      </c>
    </row>
    <row r="117" spans="1:16" ht="27" customHeight="1" x14ac:dyDescent="0.2">
      <c r="A117" s="14"/>
      <c r="B117" s="76"/>
      <c r="C117" s="74" t="s">
        <v>1604</v>
      </c>
      <c r="D117" s="79" t="s">
        <v>1169</v>
      </c>
      <c r="E117" s="13">
        <v>44442</v>
      </c>
      <c r="F117" s="77" t="s">
        <v>1170</v>
      </c>
      <c r="G117" s="13">
        <v>44447</v>
      </c>
      <c r="H117" s="78" t="s">
        <v>1171</v>
      </c>
      <c r="I117" s="16">
        <v>124</v>
      </c>
      <c r="J117" s="16">
        <v>67</v>
      </c>
      <c r="K117" s="16">
        <v>32</v>
      </c>
      <c r="L117" s="16">
        <v>26</v>
      </c>
      <c r="M117" s="82">
        <v>66.463999999999999</v>
      </c>
      <c r="N117" s="73">
        <v>67</v>
      </c>
      <c r="O117" s="65">
        <v>3000</v>
      </c>
      <c r="P117" s="66">
        <f>Table224578910112345678941[[#This Row],[PEMBULATAN]]*O117</f>
        <v>201000</v>
      </c>
    </row>
    <row r="118" spans="1:16" ht="27" customHeight="1" x14ac:dyDescent="0.2">
      <c r="A118" s="14"/>
      <c r="B118" s="76"/>
      <c r="C118" s="74" t="s">
        <v>1605</v>
      </c>
      <c r="D118" s="79" t="s">
        <v>1169</v>
      </c>
      <c r="E118" s="13">
        <v>44442</v>
      </c>
      <c r="F118" s="77" t="s">
        <v>1170</v>
      </c>
      <c r="G118" s="13">
        <v>44447</v>
      </c>
      <c r="H118" s="78" t="s">
        <v>1171</v>
      </c>
      <c r="I118" s="16">
        <v>85</v>
      </c>
      <c r="J118" s="16">
        <v>50</v>
      </c>
      <c r="K118" s="16">
        <v>34</v>
      </c>
      <c r="L118" s="16">
        <v>14</v>
      </c>
      <c r="M118" s="82">
        <v>36.125</v>
      </c>
      <c r="N118" s="73">
        <v>36</v>
      </c>
      <c r="O118" s="65">
        <v>3000</v>
      </c>
      <c r="P118" s="66">
        <f>Table224578910112345678941[[#This Row],[PEMBULATAN]]*O118</f>
        <v>108000</v>
      </c>
    </row>
    <row r="119" spans="1:16" ht="27" customHeight="1" x14ac:dyDescent="0.2">
      <c r="A119" s="14"/>
      <c r="B119" s="76"/>
      <c r="C119" s="74" t="s">
        <v>1606</v>
      </c>
      <c r="D119" s="79" t="s">
        <v>1169</v>
      </c>
      <c r="E119" s="13">
        <v>44442</v>
      </c>
      <c r="F119" s="77" t="s">
        <v>1170</v>
      </c>
      <c r="G119" s="13">
        <v>44447</v>
      </c>
      <c r="H119" s="78" t="s">
        <v>1171</v>
      </c>
      <c r="I119" s="16">
        <v>92</v>
      </c>
      <c r="J119" s="16">
        <v>56</v>
      </c>
      <c r="K119" s="16">
        <v>32</v>
      </c>
      <c r="L119" s="16">
        <v>18</v>
      </c>
      <c r="M119" s="82">
        <v>41.216000000000001</v>
      </c>
      <c r="N119" s="73">
        <v>41</v>
      </c>
      <c r="O119" s="65">
        <v>3000</v>
      </c>
      <c r="P119" s="66">
        <f>Table224578910112345678941[[#This Row],[PEMBULATAN]]*O119</f>
        <v>123000</v>
      </c>
    </row>
    <row r="120" spans="1:16" ht="27" customHeight="1" x14ac:dyDescent="0.2">
      <c r="A120" s="14"/>
      <c r="B120" s="76"/>
      <c r="C120" s="74" t="s">
        <v>1607</v>
      </c>
      <c r="D120" s="79" t="s">
        <v>1169</v>
      </c>
      <c r="E120" s="13">
        <v>44442</v>
      </c>
      <c r="F120" s="77" t="s">
        <v>1170</v>
      </c>
      <c r="G120" s="13">
        <v>44447</v>
      </c>
      <c r="H120" s="78" t="s">
        <v>1171</v>
      </c>
      <c r="I120" s="16">
        <v>97</v>
      </c>
      <c r="J120" s="16">
        <v>75</v>
      </c>
      <c r="K120" s="16">
        <v>15</v>
      </c>
      <c r="L120" s="16">
        <v>15</v>
      </c>
      <c r="M120" s="82">
        <v>27.28125</v>
      </c>
      <c r="N120" s="73">
        <v>27</v>
      </c>
      <c r="O120" s="65">
        <v>3000</v>
      </c>
      <c r="P120" s="66">
        <f>Table224578910112345678941[[#This Row],[PEMBULATAN]]*O120</f>
        <v>81000</v>
      </c>
    </row>
    <row r="121" spans="1:16" ht="27" customHeight="1" x14ac:dyDescent="0.2">
      <c r="A121" s="14"/>
      <c r="B121" s="76"/>
      <c r="C121" s="74" t="s">
        <v>1608</v>
      </c>
      <c r="D121" s="79" t="s">
        <v>1169</v>
      </c>
      <c r="E121" s="13">
        <v>44442</v>
      </c>
      <c r="F121" s="77" t="s">
        <v>1170</v>
      </c>
      <c r="G121" s="13">
        <v>44447</v>
      </c>
      <c r="H121" s="78" t="s">
        <v>1171</v>
      </c>
      <c r="I121" s="16">
        <v>102</v>
      </c>
      <c r="J121" s="16">
        <v>62</v>
      </c>
      <c r="K121" s="16">
        <v>64</v>
      </c>
      <c r="L121" s="16">
        <v>18</v>
      </c>
      <c r="M121" s="82">
        <v>101.184</v>
      </c>
      <c r="N121" s="73">
        <v>101</v>
      </c>
      <c r="O121" s="65">
        <v>3000</v>
      </c>
      <c r="P121" s="66">
        <f>Table224578910112345678941[[#This Row],[PEMBULATAN]]*O121</f>
        <v>303000</v>
      </c>
    </row>
    <row r="122" spans="1:16" ht="27" customHeight="1" x14ac:dyDescent="0.2">
      <c r="A122" s="14"/>
      <c r="B122" s="76"/>
      <c r="C122" s="74" t="s">
        <v>1609</v>
      </c>
      <c r="D122" s="79" t="s">
        <v>1169</v>
      </c>
      <c r="E122" s="13">
        <v>44442</v>
      </c>
      <c r="F122" s="77" t="s">
        <v>1170</v>
      </c>
      <c r="G122" s="13">
        <v>44447</v>
      </c>
      <c r="H122" s="78" t="s">
        <v>1171</v>
      </c>
      <c r="I122" s="16">
        <v>46</v>
      </c>
      <c r="J122" s="16">
        <v>46</v>
      </c>
      <c r="K122" s="16">
        <v>44</v>
      </c>
      <c r="L122" s="16">
        <v>1</v>
      </c>
      <c r="M122" s="82">
        <v>23.276</v>
      </c>
      <c r="N122" s="73">
        <v>23</v>
      </c>
      <c r="O122" s="65">
        <v>3000</v>
      </c>
      <c r="P122" s="66">
        <f>Table224578910112345678941[[#This Row],[PEMBULATAN]]*O122</f>
        <v>69000</v>
      </c>
    </row>
    <row r="123" spans="1:16" ht="27" customHeight="1" x14ac:dyDescent="0.2">
      <c r="A123" s="14"/>
      <c r="B123" s="76"/>
      <c r="C123" s="74" t="s">
        <v>1610</v>
      </c>
      <c r="D123" s="79" t="s">
        <v>1169</v>
      </c>
      <c r="E123" s="13">
        <v>44442</v>
      </c>
      <c r="F123" s="77" t="s">
        <v>1170</v>
      </c>
      <c r="G123" s="13">
        <v>44447</v>
      </c>
      <c r="H123" s="78" t="s">
        <v>1171</v>
      </c>
      <c r="I123" s="16">
        <v>96</v>
      </c>
      <c r="J123" s="16">
        <v>60</v>
      </c>
      <c r="K123" s="16">
        <v>25</v>
      </c>
      <c r="L123" s="16">
        <v>17</v>
      </c>
      <c r="M123" s="82">
        <v>36</v>
      </c>
      <c r="N123" s="73">
        <v>36</v>
      </c>
      <c r="O123" s="65">
        <v>3000</v>
      </c>
      <c r="P123" s="66">
        <f>Table224578910112345678941[[#This Row],[PEMBULATAN]]*O123</f>
        <v>108000</v>
      </c>
    </row>
    <row r="124" spans="1:16" ht="27" customHeight="1" x14ac:dyDescent="0.2">
      <c r="A124" s="14"/>
      <c r="B124" s="76"/>
      <c r="C124" s="74" t="s">
        <v>1611</v>
      </c>
      <c r="D124" s="79" t="s">
        <v>1169</v>
      </c>
      <c r="E124" s="13">
        <v>44442</v>
      </c>
      <c r="F124" s="77" t="s">
        <v>1170</v>
      </c>
      <c r="G124" s="13">
        <v>44447</v>
      </c>
      <c r="H124" s="78" t="s">
        <v>1171</v>
      </c>
      <c r="I124" s="16">
        <v>102</v>
      </c>
      <c r="J124" s="16">
        <v>18</v>
      </c>
      <c r="K124" s="16">
        <v>18</v>
      </c>
      <c r="L124" s="16">
        <v>1</v>
      </c>
      <c r="M124" s="82">
        <v>8.2620000000000005</v>
      </c>
      <c r="N124" s="73">
        <v>8</v>
      </c>
      <c r="O124" s="65">
        <v>3000</v>
      </c>
      <c r="P124" s="66">
        <f>Table224578910112345678941[[#This Row],[PEMBULATAN]]*O124</f>
        <v>24000</v>
      </c>
    </row>
    <row r="125" spans="1:16" ht="27" customHeight="1" x14ac:dyDescent="0.2">
      <c r="A125" s="14"/>
      <c r="B125" s="76"/>
      <c r="C125" s="74" t="s">
        <v>1612</v>
      </c>
      <c r="D125" s="79" t="s">
        <v>1169</v>
      </c>
      <c r="E125" s="13">
        <v>44442</v>
      </c>
      <c r="F125" s="77" t="s">
        <v>1170</v>
      </c>
      <c r="G125" s="13">
        <v>44447</v>
      </c>
      <c r="H125" s="78" t="s">
        <v>1171</v>
      </c>
      <c r="I125" s="16">
        <v>104</v>
      </c>
      <c r="J125" s="16">
        <v>29</v>
      </c>
      <c r="K125" s="16">
        <v>12</v>
      </c>
      <c r="L125" s="16">
        <v>3</v>
      </c>
      <c r="M125" s="82">
        <v>9.048</v>
      </c>
      <c r="N125" s="73">
        <v>9</v>
      </c>
      <c r="O125" s="65">
        <v>3000</v>
      </c>
      <c r="P125" s="66">
        <f>Table224578910112345678941[[#This Row],[PEMBULATAN]]*O125</f>
        <v>27000</v>
      </c>
    </row>
    <row r="126" spans="1:16" ht="27" customHeight="1" x14ac:dyDescent="0.2">
      <c r="A126" s="14"/>
      <c r="B126" s="76"/>
      <c r="C126" s="74" t="s">
        <v>1613</v>
      </c>
      <c r="D126" s="79" t="s">
        <v>1169</v>
      </c>
      <c r="E126" s="13">
        <v>44442</v>
      </c>
      <c r="F126" s="77" t="s">
        <v>1170</v>
      </c>
      <c r="G126" s="13">
        <v>44447</v>
      </c>
      <c r="H126" s="78" t="s">
        <v>1171</v>
      </c>
      <c r="I126" s="16">
        <v>87</v>
      </c>
      <c r="J126" s="16">
        <v>56</v>
      </c>
      <c r="K126" s="16">
        <v>26</v>
      </c>
      <c r="L126" s="16">
        <v>12</v>
      </c>
      <c r="M126" s="82">
        <v>31.667999999999999</v>
      </c>
      <c r="N126" s="73">
        <v>32</v>
      </c>
      <c r="O126" s="65">
        <v>3000</v>
      </c>
      <c r="P126" s="66">
        <f>Table224578910112345678941[[#This Row],[PEMBULATAN]]*O126</f>
        <v>96000</v>
      </c>
    </row>
    <row r="127" spans="1:16" ht="27" customHeight="1" x14ac:dyDescent="0.2">
      <c r="A127" s="14"/>
      <c r="B127" s="76"/>
      <c r="C127" s="74" t="s">
        <v>1614</v>
      </c>
      <c r="D127" s="79" t="s">
        <v>1169</v>
      </c>
      <c r="E127" s="13">
        <v>44442</v>
      </c>
      <c r="F127" s="77" t="s">
        <v>1170</v>
      </c>
      <c r="G127" s="13">
        <v>44447</v>
      </c>
      <c r="H127" s="78" t="s">
        <v>1171</v>
      </c>
      <c r="I127" s="16">
        <v>73</v>
      </c>
      <c r="J127" s="16">
        <v>35</v>
      </c>
      <c r="K127" s="16">
        <v>60</v>
      </c>
      <c r="L127" s="16">
        <v>10</v>
      </c>
      <c r="M127" s="82">
        <v>38.325000000000003</v>
      </c>
      <c r="N127" s="73">
        <v>39</v>
      </c>
      <c r="O127" s="65">
        <v>3000</v>
      </c>
      <c r="P127" s="66">
        <f>Table224578910112345678941[[#This Row],[PEMBULATAN]]*O127</f>
        <v>117000</v>
      </c>
    </row>
    <row r="128" spans="1:16" ht="27" customHeight="1" x14ac:dyDescent="0.2">
      <c r="A128" s="14"/>
      <c r="B128" s="76"/>
      <c r="C128" s="74" t="s">
        <v>1615</v>
      </c>
      <c r="D128" s="79" t="s">
        <v>1169</v>
      </c>
      <c r="E128" s="13">
        <v>44442</v>
      </c>
      <c r="F128" s="77" t="s">
        <v>1170</v>
      </c>
      <c r="G128" s="13">
        <v>44447</v>
      </c>
      <c r="H128" s="78" t="s">
        <v>1171</v>
      </c>
      <c r="I128" s="16">
        <v>88</v>
      </c>
      <c r="J128" s="16">
        <v>52</v>
      </c>
      <c r="K128" s="16">
        <v>23</v>
      </c>
      <c r="L128" s="16">
        <v>5</v>
      </c>
      <c r="M128" s="82">
        <v>26.312000000000001</v>
      </c>
      <c r="N128" s="73">
        <v>27</v>
      </c>
      <c r="O128" s="65">
        <v>3000</v>
      </c>
      <c r="P128" s="66">
        <f>Table224578910112345678941[[#This Row],[PEMBULATAN]]*O128</f>
        <v>81000</v>
      </c>
    </row>
    <row r="129" spans="1:16" ht="27" customHeight="1" x14ac:dyDescent="0.2">
      <c r="A129" s="14"/>
      <c r="B129" s="76"/>
      <c r="C129" s="74" t="s">
        <v>1616</v>
      </c>
      <c r="D129" s="79" t="s">
        <v>1169</v>
      </c>
      <c r="E129" s="13">
        <v>44442</v>
      </c>
      <c r="F129" s="77" t="s">
        <v>1170</v>
      </c>
      <c r="G129" s="13">
        <v>44447</v>
      </c>
      <c r="H129" s="78" t="s">
        <v>1171</v>
      </c>
      <c r="I129" s="16">
        <v>120</v>
      </c>
      <c r="J129" s="16">
        <v>18</v>
      </c>
      <c r="K129" s="16">
        <v>16</v>
      </c>
      <c r="L129" s="16">
        <v>5</v>
      </c>
      <c r="M129" s="82">
        <v>8.64</v>
      </c>
      <c r="N129" s="73">
        <v>9</v>
      </c>
      <c r="O129" s="65">
        <v>3000</v>
      </c>
      <c r="P129" s="66">
        <f>Table224578910112345678941[[#This Row],[PEMBULATAN]]*O129</f>
        <v>27000</v>
      </c>
    </row>
    <row r="130" spans="1:16" ht="27" customHeight="1" x14ac:dyDescent="0.2">
      <c r="A130" s="14"/>
      <c r="B130" s="76"/>
      <c r="C130" s="74" t="s">
        <v>1617</v>
      </c>
      <c r="D130" s="79" t="s">
        <v>1169</v>
      </c>
      <c r="E130" s="13">
        <v>44442</v>
      </c>
      <c r="F130" s="77" t="s">
        <v>1170</v>
      </c>
      <c r="G130" s="13">
        <v>44447</v>
      </c>
      <c r="H130" s="78" t="s">
        <v>1171</v>
      </c>
      <c r="I130" s="16">
        <v>55</v>
      </c>
      <c r="J130" s="16">
        <v>44</v>
      </c>
      <c r="K130" s="16">
        <v>23</v>
      </c>
      <c r="L130" s="16">
        <v>3</v>
      </c>
      <c r="M130" s="82">
        <v>13.914999999999999</v>
      </c>
      <c r="N130" s="73">
        <v>14</v>
      </c>
      <c r="O130" s="65">
        <v>3000</v>
      </c>
      <c r="P130" s="66">
        <f>Table224578910112345678941[[#This Row],[PEMBULATAN]]*O130</f>
        <v>42000</v>
      </c>
    </row>
    <row r="131" spans="1:16" ht="27" customHeight="1" x14ac:dyDescent="0.2">
      <c r="A131" s="14"/>
      <c r="B131" s="76"/>
      <c r="C131" s="74" t="s">
        <v>1618</v>
      </c>
      <c r="D131" s="79" t="s">
        <v>1169</v>
      </c>
      <c r="E131" s="13">
        <v>44442</v>
      </c>
      <c r="F131" s="77" t="s">
        <v>1170</v>
      </c>
      <c r="G131" s="13">
        <v>44447</v>
      </c>
      <c r="H131" s="78" t="s">
        <v>1171</v>
      </c>
      <c r="I131" s="16">
        <v>95</v>
      </c>
      <c r="J131" s="16">
        <v>52</v>
      </c>
      <c r="K131" s="16">
        <v>26</v>
      </c>
      <c r="L131" s="16">
        <v>11</v>
      </c>
      <c r="M131" s="82">
        <v>32.11</v>
      </c>
      <c r="N131" s="73">
        <v>32</v>
      </c>
      <c r="O131" s="65">
        <v>3000</v>
      </c>
      <c r="P131" s="66">
        <f>Table224578910112345678941[[#This Row],[PEMBULATAN]]*O131</f>
        <v>96000</v>
      </c>
    </row>
    <row r="132" spans="1:16" ht="27" customHeight="1" x14ac:dyDescent="0.2">
      <c r="A132" s="14"/>
      <c r="B132" s="76"/>
      <c r="C132" s="74" t="s">
        <v>1619</v>
      </c>
      <c r="D132" s="79" t="s">
        <v>1169</v>
      </c>
      <c r="E132" s="13">
        <v>44442</v>
      </c>
      <c r="F132" s="77" t="s">
        <v>1170</v>
      </c>
      <c r="G132" s="13">
        <v>44447</v>
      </c>
      <c r="H132" s="78" t="s">
        <v>1171</v>
      </c>
      <c r="I132" s="16">
        <v>57</v>
      </c>
      <c r="J132" s="16">
        <v>58</v>
      </c>
      <c r="K132" s="16">
        <v>30</v>
      </c>
      <c r="L132" s="16">
        <v>6</v>
      </c>
      <c r="M132" s="82">
        <v>24.795000000000002</v>
      </c>
      <c r="N132" s="73">
        <v>25</v>
      </c>
      <c r="O132" s="65">
        <v>3000</v>
      </c>
      <c r="P132" s="66">
        <f>Table224578910112345678941[[#This Row],[PEMBULATAN]]*O132</f>
        <v>75000</v>
      </c>
    </row>
    <row r="133" spans="1:16" ht="27" customHeight="1" x14ac:dyDescent="0.2">
      <c r="A133" s="14"/>
      <c r="B133" s="76"/>
      <c r="C133" s="74" t="s">
        <v>1620</v>
      </c>
      <c r="D133" s="79" t="s">
        <v>1169</v>
      </c>
      <c r="E133" s="13">
        <v>44442</v>
      </c>
      <c r="F133" s="77" t="s">
        <v>1170</v>
      </c>
      <c r="G133" s="13">
        <v>44447</v>
      </c>
      <c r="H133" s="78" t="s">
        <v>1171</v>
      </c>
      <c r="I133" s="16">
        <v>57</v>
      </c>
      <c r="J133" s="16">
        <v>66</v>
      </c>
      <c r="K133" s="16">
        <v>23</v>
      </c>
      <c r="L133" s="16">
        <v>9</v>
      </c>
      <c r="M133" s="82">
        <v>21.631499999999999</v>
      </c>
      <c r="N133" s="73">
        <v>22</v>
      </c>
      <c r="O133" s="65">
        <v>3000</v>
      </c>
      <c r="P133" s="66">
        <f>Table224578910112345678941[[#This Row],[PEMBULATAN]]*O133</f>
        <v>66000</v>
      </c>
    </row>
    <row r="134" spans="1:16" ht="27" customHeight="1" x14ac:dyDescent="0.2">
      <c r="A134" s="14"/>
      <c r="B134" s="76"/>
      <c r="C134" s="74" t="s">
        <v>1621</v>
      </c>
      <c r="D134" s="79" t="s">
        <v>1169</v>
      </c>
      <c r="E134" s="13">
        <v>44442</v>
      </c>
      <c r="F134" s="77" t="s">
        <v>1170</v>
      </c>
      <c r="G134" s="13">
        <v>44447</v>
      </c>
      <c r="H134" s="78" t="s">
        <v>1171</v>
      </c>
      <c r="I134" s="16">
        <v>47</v>
      </c>
      <c r="J134" s="16">
        <v>43</v>
      </c>
      <c r="K134" s="16">
        <v>4</v>
      </c>
      <c r="L134" s="16">
        <v>2</v>
      </c>
      <c r="M134" s="82">
        <v>2.0209999999999999</v>
      </c>
      <c r="N134" s="73">
        <v>2</v>
      </c>
      <c r="O134" s="65">
        <v>3000</v>
      </c>
      <c r="P134" s="66">
        <f>Table224578910112345678941[[#This Row],[PEMBULATAN]]*O134</f>
        <v>6000</v>
      </c>
    </row>
    <row r="135" spans="1:16" ht="27" customHeight="1" x14ac:dyDescent="0.2">
      <c r="A135" s="14"/>
      <c r="B135" s="76"/>
      <c r="C135" s="74" t="s">
        <v>1622</v>
      </c>
      <c r="D135" s="79" t="s">
        <v>1169</v>
      </c>
      <c r="E135" s="13">
        <v>44442</v>
      </c>
      <c r="F135" s="77" t="s">
        <v>1170</v>
      </c>
      <c r="G135" s="13">
        <v>44447</v>
      </c>
      <c r="H135" s="78" t="s">
        <v>1171</v>
      </c>
      <c r="I135" s="16">
        <v>86</v>
      </c>
      <c r="J135" s="16">
        <v>60</v>
      </c>
      <c r="K135" s="16">
        <v>32</v>
      </c>
      <c r="L135" s="16">
        <v>12</v>
      </c>
      <c r="M135" s="82">
        <v>41.28</v>
      </c>
      <c r="N135" s="73">
        <v>41</v>
      </c>
      <c r="O135" s="65">
        <v>3000</v>
      </c>
      <c r="P135" s="66">
        <f>Table224578910112345678941[[#This Row],[PEMBULATAN]]*O135</f>
        <v>123000</v>
      </c>
    </row>
    <row r="136" spans="1:16" ht="27" customHeight="1" x14ac:dyDescent="0.2">
      <c r="A136" s="14"/>
      <c r="B136" s="76"/>
      <c r="C136" s="74" t="s">
        <v>1623</v>
      </c>
      <c r="D136" s="79" t="s">
        <v>1169</v>
      </c>
      <c r="E136" s="13">
        <v>44442</v>
      </c>
      <c r="F136" s="77" t="s">
        <v>1170</v>
      </c>
      <c r="G136" s="13">
        <v>44447</v>
      </c>
      <c r="H136" s="78" t="s">
        <v>1171</v>
      </c>
      <c r="I136" s="16">
        <v>87</v>
      </c>
      <c r="J136" s="16">
        <v>60</v>
      </c>
      <c r="K136" s="16">
        <v>35</v>
      </c>
      <c r="L136" s="16">
        <v>22</v>
      </c>
      <c r="M136" s="82">
        <v>45.674999999999997</v>
      </c>
      <c r="N136" s="73">
        <v>46</v>
      </c>
      <c r="O136" s="65">
        <v>3000</v>
      </c>
      <c r="P136" s="66">
        <f>Table224578910112345678941[[#This Row],[PEMBULATAN]]*O136</f>
        <v>138000</v>
      </c>
    </row>
    <row r="137" spans="1:16" ht="27" customHeight="1" x14ac:dyDescent="0.2">
      <c r="A137" s="14"/>
      <c r="B137" s="76"/>
      <c r="C137" s="74" t="s">
        <v>1624</v>
      </c>
      <c r="D137" s="79" t="s">
        <v>1169</v>
      </c>
      <c r="E137" s="13">
        <v>44442</v>
      </c>
      <c r="F137" s="77" t="s">
        <v>1170</v>
      </c>
      <c r="G137" s="13">
        <v>44447</v>
      </c>
      <c r="H137" s="78" t="s">
        <v>1171</v>
      </c>
      <c r="I137" s="16">
        <v>62</v>
      </c>
      <c r="J137" s="16">
        <v>64</v>
      </c>
      <c r="K137" s="16">
        <v>30</v>
      </c>
      <c r="L137" s="16">
        <v>7</v>
      </c>
      <c r="M137" s="82">
        <v>29.76</v>
      </c>
      <c r="N137" s="73">
        <v>30</v>
      </c>
      <c r="O137" s="65">
        <v>3000</v>
      </c>
      <c r="P137" s="66">
        <f>Table224578910112345678941[[#This Row],[PEMBULATAN]]*O137</f>
        <v>90000</v>
      </c>
    </row>
    <row r="138" spans="1:16" ht="27" customHeight="1" x14ac:dyDescent="0.2">
      <c r="A138" s="14"/>
      <c r="B138" s="76"/>
      <c r="C138" s="74" t="s">
        <v>1625</v>
      </c>
      <c r="D138" s="79" t="s">
        <v>1169</v>
      </c>
      <c r="E138" s="13">
        <v>44442</v>
      </c>
      <c r="F138" s="77" t="s">
        <v>1170</v>
      </c>
      <c r="G138" s="13">
        <v>44447</v>
      </c>
      <c r="H138" s="78" t="s">
        <v>1171</v>
      </c>
      <c r="I138" s="16">
        <v>100</v>
      </c>
      <c r="J138" s="16">
        <v>70</v>
      </c>
      <c r="K138" s="16">
        <v>22</v>
      </c>
      <c r="L138" s="16">
        <v>15</v>
      </c>
      <c r="M138" s="82">
        <v>38.5</v>
      </c>
      <c r="N138" s="73">
        <v>39</v>
      </c>
      <c r="O138" s="65">
        <v>3000</v>
      </c>
      <c r="P138" s="66">
        <f>Table224578910112345678941[[#This Row],[PEMBULATAN]]*O138</f>
        <v>117000</v>
      </c>
    </row>
    <row r="139" spans="1:16" ht="27" customHeight="1" x14ac:dyDescent="0.2">
      <c r="A139" s="14"/>
      <c r="B139" s="76"/>
      <c r="C139" s="74" t="s">
        <v>1626</v>
      </c>
      <c r="D139" s="79" t="s">
        <v>1169</v>
      </c>
      <c r="E139" s="13">
        <v>44442</v>
      </c>
      <c r="F139" s="77" t="s">
        <v>1170</v>
      </c>
      <c r="G139" s="13">
        <v>44447</v>
      </c>
      <c r="H139" s="78" t="s">
        <v>1171</v>
      </c>
      <c r="I139" s="16">
        <v>77</v>
      </c>
      <c r="J139" s="16">
        <v>56</v>
      </c>
      <c r="K139" s="16">
        <v>25</v>
      </c>
      <c r="L139" s="16">
        <v>9</v>
      </c>
      <c r="M139" s="82">
        <v>26.95</v>
      </c>
      <c r="N139" s="73">
        <v>27</v>
      </c>
      <c r="O139" s="65">
        <v>3000</v>
      </c>
      <c r="P139" s="66">
        <f>Table224578910112345678941[[#This Row],[PEMBULATAN]]*O139</f>
        <v>81000</v>
      </c>
    </row>
    <row r="140" spans="1:16" ht="27" customHeight="1" x14ac:dyDescent="0.2">
      <c r="A140" s="14"/>
      <c r="B140" s="76"/>
      <c r="C140" s="74" t="s">
        <v>1627</v>
      </c>
      <c r="D140" s="79" t="s">
        <v>1169</v>
      </c>
      <c r="E140" s="13">
        <v>44442</v>
      </c>
      <c r="F140" s="77" t="s">
        <v>1170</v>
      </c>
      <c r="G140" s="13">
        <v>44447</v>
      </c>
      <c r="H140" s="78" t="s">
        <v>1171</v>
      </c>
      <c r="I140" s="16">
        <v>86</v>
      </c>
      <c r="J140" s="16">
        <v>60</v>
      </c>
      <c r="K140" s="16">
        <v>26</v>
      </c>
      <c r="L140" s="16">
        <v>10</v>
      </c>
      <c r="M140" s="82">
        <v>33.54</v>
      </c>
      <c r="N140" s="73">
        <v>34</v>
      </c>
      <c r="O140" s="65">
        <v>3000</v>
      </c>
      <c r="P140" s="66">
        <f>Table224578910112345678941[[#This Row],[PEMBULATAN]]*O140</f>
        <v>102000</v>
      </c>
    </row>
    <row r="141" spans="1:16" ht="27" customHeight="1" x14ac:dyDescent="0.2">
      <c r="A141" s="14"/>
      <c r="B141" s="76"/>
      <c r="C141" s="74" t="s">
        <v>1628</v>
      </c>
      <c r="D141" s="79" t="s">
        <v>1169</v>
      </c>
      <c r="E141" s="13">
        <v>44442</v>
      </c>
      <c r="F141" s="77" t="s">
        <v>1170</v>
      </c>
      <c r="G141" s="13">
        <v>44447</v>
      </c>
      <c r="H141" s="78" t="s">
        <v>1171</v>
      </c>
      <c r="I141" s="16">
        <v>104</v>
      </c>
      <c r="J141" s="16">
        <v>63</v>
      </c>
      <c r="K141" s="16">
        <v>32</v>
      </c>
      <c r="L141" s="16">
        <v>23</v>
      </c>
      <c r="M141" s="82">
        <v>52.415999999999997</v>
      </c>
      <c r="N141" s="73">
        <v>53</v>
      </c>
      <c r="O141" s="65">
        <v>3000</v>
      </c>
      <c r="P141" s="66">
        <f>Table224578910112345678941[[#This Row],[PEMBULATAN]]*O141</f>
        <v>159000</v>
      </c>
    </row>
    <row r="142" spans="1:16" ht="27" customHeight="1" x14ac:dyDescent="0.2">
      <c r="A142" s="14"/>
      <c r="B142" s="76"/>
      <c r="C142" s="74" t="s">
        <v>1629</v>
      </c>
      <c r="D142" s="79" t="s">
        <v>1169</v>
      </c>
      <c r="E142" s="13">
        <v>44442</v>
      </c>
      <c r="F142" s="77" t="s">
        <v>1170</v>
      </c>
      <c r="G142" s="13">
        <v>44447</v>
      </c>
      <c r="H142" s="78" t="s">
        <v>1171</v>
      </c>
      <c r="I142" s="16">
        <v>83</v>
      </c>
      <c r="J142" s="16">
        <v>67</v>
      </c>
      <c r="K142" s="16">
        <v>21</v>
      </c>
      <c r="L142" s="16">
        <v>16</v>
      </c>
      <c r="M142" s="82">
        <v>29.195250000000001</v>
      </c>
      <c r="N142" s="73">
        <v>29</v>
      </c>
      <c r="O142" s="65">
        <v>3000</v>
      </c>
      <c r="P142" s="66">
        <f>Table224578910112345678941[[#This Row],[PEMBULATAN]]*O142</f>
        <v>87000</v>
      </c>
    </row>
    <row r="143" spans="1:16" ht="27" customHeight="1" x14ac:dyDescent="0.2">
      <c r="A143" s="14"/>
      <c r="B143" s="76"/>
      <c r="C143" s="74" t="s">
        <v>1630</v>
      </c>
      <c r="D143" s="79" t="s">
        <v>1169</v>
      </c>
      <c r="E143" s="13">
        <v>44442</v>
      </c>
      <c r="F143" s="77" t="s">
        <v>1170</v>
      </c>
      <c r="G143" s="13">
        <v>44447</v>
      </c>
      <c r="H143" s="78" t="s">
        <v>1171</v>
      </c>
      <c r="I143" s="16">
        <v>65</v>
      </c>
      <c r="J143" s="16">
        <v>65</v>
      </c>
      <c r="K143" s="16">
        <v>27</v>
      </c>
      <c r="L143" s="16">
        <v>14</v>
      </c>
      <c r="M143" s="82">
        <v>28.518750000000001</v>
      </c>
      <c r="N143" s="73">
        <v>29</v>
      </c>
      <c r="O143" s="65">
        <v>3000</v>
      </c>
      <c r="P143" s="66">
        <f>Table224578910112345678941[[#This Row],[PEMBULATAN]]*O143</f>
        <v>87000</v>
      </c>
    </row>
    <row r="144" spans="1:16" ht="27" customHeight="1" x14ac:dyDescent="0.2">
      <c r="A144" s="14"/>
      <c r="B144" s="76"/>
      <c r="C144" s="74" t="s">
        <v>1631</v>
      </c>
      <c r="D144" s="79" t="s">
        <v>1169</v>
      </c>
      <c r="E144" s="13">
        <v>44442</v>
      </c>
      <c r="F144" s="77" t="s">
        <v>1170</v>
      </c>
      <c r="G144" s="13">
        <v>44447</v>
      </c>
      <c r="H144" s="78" t="s">
        <v>1171</v>
      </c>
      <c r="I144" s="16">
        <v>95</v>
      </c>
      <c r="J144" s="16">
        <v>63</v>
      </c>
      <c r="K144" s="16">
        <v>28</v>
      </c>
      <c r="L144" s="16">
        <v>14</v>
      </c>
      <c r="M144" s="82">
        <v>41.895000000000003</v>
      </c>
      <c r="N144" s="73">
        <v>42</v>
      </c>
      <c r="O144" s="65">
        <v>3000</v>
      </c>
      <c r="P144" s="66">
        <f>Table224578910112345678941[[#This Row],[PEMBULATAN]]*O144</f>
        <v>126000</v>
      </c>
    </row>
    <row r="145" spans="1:16" ht="27" customHeight="1" x14ac:dyDescent="0.2">
      <c r="A145" s="14"/>
      <c r="B145" s="76"/>
      <c r="C145" s="74" t="s">
        <v>1632</v>
      </c>
      <c r="D145" s="79" t="s">
        <v>1169</v>
      </c>
      <c r="E145" s="13">
        <v>44442</v>
      </c>
      <c r="F145" s="77" t="s">
        <v>1170</v>
      </c>
      <c r="G145" s="13">
        <v>44447</v>
      </c>
      <c r="H145" s="78" t="s">
        <v>1171</v>
      </c>
      <c r="I145" s="16">
        <v>28</v>
      </c>
      <c r="J145" s="16">
        <v>27</v>
      </c>
      <c r="K145" s="16">
        <v>8</v>
      </c>
      <c r="L145" s="16">
        <v>1</v>
      </c>
      <c r="M145" s="82">
        <v>1.512</v>
      </c>
      <c r="N145" s="73">
        <v>2</v>
      </c>
      <c r="O145" s="65">
        <v>3000</v>
      </c>
      <c r="P145" s="66">
        <f>Table224578910112345678941[[#This Row],[PEMBULATAN]]*O145</f>
        <v>6000</v>
      </c>
    </row>
    <row r="146" spans="1:16" ht="27" customHeight="1" x14ac:dyDescent="0.2">
      <c r="A146" s="14"/>
      <c r="B146" s="76"/>
      <c r="C146" s="74" t="s">
        <v>1633</v>
      </c>
      <c r="D146" s="79" t="s">
        <v>1169</v>
      </c>
      <c r="E146" s="13">
        <v>44442</v>
      </c>
      <c r="F146" s="77" t="s">
        <v>1170</v>
      </c>
      <c r="G146" s="13">
        <v>44447</v>
      </c>
      <c r="H146" s="78" t="s">
        <v>1171</v>
      </c>
      <c r="I146" s="16">
        <v>36</v>
      </c>
      <c r="J146" s="16">
        <v>26</v>
      </c>
      <c r="K146" s="16">
        <v>14</v>
      </c>
      <c r="L146" s="16">
        <v>3</v>
      </c>
      <c r="M146" s="82">
        <v>3.2759999999999998</v>
      </c>
      <c r="N146" s="73">
        <v>3</v>
      </c>
      <c r="O146" s="65">
        <v>3000</v>
      </c>
      <c r="P146" s="66">
        <f>Table224578910112345678941[[#This Row],[PEMBULATAN]]*O146</f>
        <v>9000</v>
      </c>
    </row>
    <row r="147" spans="1:16" ht="27" customHeight="1" x14ac:dyDescent="0.2">
      <c r="A147" s="14"/>
      <c r="B147" s="76"/>
      <c r="C147" s="74" t="s">
        <v>1634</v>
      </c>
      <c r="D147" s="79" t="s">
        <v>1169</v>
      </c>
      <c r="E147" s="13">
        <v>44442</v>
      </c>
      <c r="F147" s="77" t="s">
        <v>1170</v>
      </c>
      <c r="G147" s="13">
        <v>44447</v>
      </c>
      <c r="H147" s="78" t="s">
        <v>1171</v>
      </c>
      <c r="I147" s="16">
        <v>92</v>
      </c>
      <c r="J147" s="16">
        <v>43</v>
      </c>
      <c r="K147" s="16">
        <v>43</v>
      </c>
      <c r="L147" s="16">
        <v>9</v>
      </c>
      <c r="M147" s="82">
        <v>42.527000000000001</v>
      </c>
      <c r="N147" s="73">
        <v>43</v>
      </c>
      <c r="O147" s="65">
        <v>3000</v>
      </c>
      <c r="P147" s="66">
        <f>Table224578910112345678941[[#This Row],[PEMBULATAN]]*O147</f>
        <v>129000</v>
      </c>
    </row>
    <row r="148" spans="1:16" ht="27" customHeight="1" x14ac:dyDescent="0.2">
      <c r="A148" s="14"/>
      <c r="B148" s="76"/>
      <c r="C148" s="74" t="s">
        <v>1635</v>
      </c>
      <c r="D148" s="79" t="s">
        <v>1169</v>
      </c>
      <c r="E148" s="13">
        <v>44442</v>
      </c>
      <c r="F148" s="77" t="s">
        <v>1170</v>
      </c>
      <c r="G148" s="13">
        <v>44447</v>
      </c>
      <c r="H148" s="78" t="s">
        <v>1171</v>
      </c>
      <c r="I148" s="16">
        <v>69</v>
      </c>
      <c r="J148" s="16">
        <v>65</v>
      </c>
      <c r="K148" s="16">
        <v>22</v>
      </c>
      <c r="L148" s="16">
        <v>11</v>
      </c>
      <c r="M148" s="82">
        <v>24.6675</v>
      </c>
      <c r="N148" s="73">
        <v>25</v>
      </c>
      <c r="O148" s="65">
        <v>3000</v>
      </c>
      <c r="P148" s="66">
        <f>Table224578910112345678941[[#This Row],[PEMBULATAN]]*O148</f>
        <v>75000</v>
      </c>
    </row>
    <row r="149" spans="1:16" ht="27" customHeight="1" x14ac:dyDescent="0.2">
      <c r="A149" s="14"/>
      <c r="B149" s="76"/>
      <c r="C149" s="74" t="s">
        <v>1636</v>
      </c>
      <c r="D149" s="79" t="s">
        <v>1169</v>
      </c>
      <c r="E149" s="13">
        <v>44442</v>
      </c>
      <c r="F149" s="77" t="s">
        <v>1170</v>
      </c>
      <c r="G149" s="13">
        <v>44447</v>
      </c>
      <c r="H149" s="78" t="s">
        <v>1171</v>
      </c>
      <c r="I149" s="16">
        <v>102</v>
      </c>
      <c r="J149" s="16">
        <v>62</v>
      </c>
      <c r="K149" s="16">
        <v>20</v>
      </c>
      <c r="L149" s="16">
        <v>14</v>
      </c>
      <c r="M149" s="82">
        <v>31.62</v>
      </c>
      <c r="N149" s="73">
        <v>32</v>
      </c>
      <c r="O149" s="65">
        <v>3000</v>
      </c>
      <c r="P149" s="66">
        <f>Table224578910112345678941[[#This Row],[PEMBULATAN]]*O149</f>
        <v>96000</v>
      </c>
    </row>
    <row r="150" spans="1:16" ht="27" customHeight="1" x14ac:dyDescent="0.2">
      <c r="A150" s="14"/>
      <c r="B150" s="76"/>
      <c r="C150" s="74" t="s">
        <v>1637</v>
      </c>
      <c r="D150" s="79" t="s">
        <v>1169</v>
      </c>
      <c r="E150" s="13">
        <v>44442</v>
      </c>
      <c r="F150" s="77" t="s">
        <v>1170</v>
      </c>
      <c r="G150" s="13">
        <v>44447</v>
      </c>
      <c r="H150" s="78" t="s">
        <v>1171</v>
      </c>
      <c r="I150" s="16">
        <v>65</v>
      </c>
      <c r="J150" s="16">
        <v>40</v>
      </c>
      <c r="K150" s="16">
        <v>19</v>
      </c>
      <c r="L150" s="16">
        <v>8</v>
      </c>
      <c r="M150" s="82">
        <v>12.35</v>
      </c>
      <c r="N150" s="73">
        <v>13</v>
      </c>
      <c r="O150" s="65">
        <v>3000</v>
      </c>
      <c r="P150" s="66">
        <f>Table224578910112345678941[[#This Row],[PEMBULATAN]]*O150</f>
        <v>39000</v>
      </c>
    </row>
    <row r="151" spans="1:16" ht="27" customHeight="1" x14ac:dyDescent="0.2">
      <c r="A151" s="14"/>
      <c r="B151" s="76"/>
      <c r="C151" s="74" t="s">
        <v>1638</v>
      </c>
      <c r="D151" s="79" t="s">
        <v>1169</v>
      </c>
      <c r="E151" s="13">
        <v>44442</v>
      </c>
      <c r="F151" s="77" t="s">
        <v>1170</v>
      </c>
      <c r="G151" s="13">
        <v>44447</v>
      </c>
      <c r="H151" s="78" t="s">
        <v>1171</v>
      </c>
      <c r="I151" s="16">
        <v>78</v>
      </c>
      <c r="J151" s="16">
        <v>54</v>
      </c>
      <c r="K151" s="16">
        <v>33</v>
      </c>
      <c r="L151" s="16">
        <v>10</v>
      </c>
      <c r="M151" s="82">
        <v>34.749000000000002</v>
      </c>
      <c r="N151" s="73">
        <v>35</v>
      </c>
      <c r="O151" s="65">
        <v>3000</v>
      </c>
      <c r="P151" s="66">
        <f>Table224578910112345678941[[#This Row],[PEMBULATAN]]*O151</f>
        <v>105000</v>
      </c>
    </row>
    <row r="152" spans="1:16" ht="27" customHeight="1" x14ac:dyDescent="0.2">
      <c r="A152" s="14"/>
      <c r="B152" s="76"/>
      <c r="C152" s="74" t="s">
        <v>1639</v>
      </c>
      <c r="D152" s="79" t="s">
        <v>1169</v>
      </c>
      <c r="E152" s="13">
        <v>44442</v>
      </c>
      <c r="F152" s="77" t="s">
        <v>1170</v>
      </c>
      <c r="G152" s="13">
        <v>44447</v>
      </c>
      <c r="H152" s="78" t="s">
        <v>1171</v>
      </c>
      <c r="I152" s="16">
        <v>63</v>
      </c>
      <c r="J152" s="16">
        <v>44</v>
      </c>
      <c r="K152" s="16">
        <v>21</v>
      </c>
      <c r="L152" s="16">
        <v>4</v>
      </c>
      <c r="M152" s="82">
        <v>14.553000000000001</v>
      </c>
      <c r="N152" s="73">
        <v>15</v>
      </c>
      <c r="O152" s="65">
        <v>3000</v>
      </c>
      <c r="P152" s="66">
        <f>Table224578910112345678941[[#This Row],[PEMBULATAN]]*O152</f>
        <v>45000</v>
      </c>
    </row>
    <row r="153" spans="1:16" ht="27" customHeight="1" x14ac:dyDescent="0.2">
      <c r="A153" s="14"/>
      <c r="B153" s="76"/>
      <c r="C153" s="74" t="s">
        <v>1640</v>
      </c>
      <c r="D153" s="79" t="s">
        <v>1169</v>
      </c>
      <c r="E153" s="13">
        <v>44442</v>
      </c>
      <c r="F153" s="77" t="s">
        <v>1170</v>
      </c>
      <c r="G153" s="13">
        <v>44447</v>
      </c>
      <c r="H153" s="78" t="s">
        <v>1171</v>
      </c>
      <c r="I153" s="16">
        <v>92</v>
      </c>
      <c r="J153" s="16">
        <v>55</v>
      </c>
      <c r="K153" s="16">
        <v>48</v>
      </c>
      <c r="L153" s="16">
        <v>19</v>
      </c>
      <c r="M153" s="82">
        <v>60.72</v>
      </c>
      <c r="N153" s="73">
        <v>61</v>
      </c>
      <c r="O153" s="65">
        <v>3000</v>
      </c>
      <c r="P153" s="66">
        <f>Table224578910112345678941[[#This Row],[PEMBULATAN]]*O153</f>
        <v>183000</v>
      </c>
    </row>
    <row r="154" spans="1:16" ht="27" customHeight="1" x14ac:dyDescent="0.2">
      <c r="A154" s="14"/>
      <c r="B154" s="76"/>
      <c r="C154" s="74" t="s">
        <v>1641</v>
      </c>
      <c r="D154" s="79" t="s">
        <v>1169</v>
      </c>
      <c r="E154" s="13">
        <v>44442</v>
      </c>
      <c r="F154" s="77" t="s">
        <v>1170</v>
      </c>
      <c r="G154" s="13">
        <v>44447</v>
      </c>
      <c r="H154" s="78" t="s">
        <v>1171</v>
      </c>
      <c r="I154" s="16">
        <v>72</v>
      </c>
      <c r="J154" s="16">
        <v>66</v>
      </c>
      <c r="K154" s="16">
        <v>24</v>
      </c>
      <c r="L154" s="16">
        <v>9</v>
      </c>
      <c r="M154" s="82">
        <v>28.512</v>
      </c>
      <c r="N154" s="73">
        <v>29</v>
      </c>
      <c r="O154" s="65">
        <v>3000</v>
      </c>
      <c r="P154" s="66">
        <f>Table224578910112345678941[[#This Row],[PEMBULATAN]]*O154</f>
        <v>87000</v>
      </c>
    </row>
    <row r="155" spans="1:16" ht="27" customHeight="1" x14ac:dyDescent="0.2">
      <c r="A155" s="14"/>
      <c r="B155" s="76"/>
      <c r="C155" s="74" t="s">
        <v>1642</v>
      </c>
      <c r="D155" s="79" t="s">
        <v>1169</v>
      </c>
      <c r="E155" s="13">
        <v>44442</v>
      </c>
      <c r="F155" s="77" t="s">
        <v>1170</v>
      </c>
      <c r="G155" s="13">
        <v>44447</v>
      </c>
      <c r="H155" s="78" t="s">
        <v>1171</v>
      </c>
      <c r="I155" s="16">
        <v>88</v>
      </c>
      <c r="J155" s="16">
        <v>64</v>
      </c>
      <c r="K155" s="16">
        <v>33</v>
      </c>
      <c r="L155" s="16">
        <v>9</v>
      </c>
      <c r="M155" s="82">
        <v>46.463999999999999</v>
      </c>
      <c r="N155" s="73">
        <v>47</v>
      </c>
      <c r="O155" s="65">
        <v>3000</v>
      </c>
      <c r="P155" s="66">
        <f>Table224578910112345678941[[#This Row],[PEMBULATAN]]*O155</f>
        <v>141000</v>
      </c>
    </row>
    <row r="156" spans="1:16" ht="27" customHeight="1" x14ac:dyDescent="0.2">
      <c r="A156" s="14"/>
      <c r="B156" s="76"/>
      <c r="C156" s="74" t="s">
        <v>1643</v>
      </c>
      <c r="D156" s="79" t="s">
        <v>1169</v>
      </c>
      <c r="E156" s="13">
        <v>44442</v>
      </c>
      <c r="F156" s="77" t="s">
        <v>1170</v>
      </c>
      <c r="G156" s="13">
        <v>44447</v>
      </c>
      <c r="H156" s="78" t="s">
        <v>1171</v>
      </c>
      <c r="I156" s="16">
        <v>70</v>
      </c>
      <c r="J156" s="16">
        <v>56</v>
      </c>
      <c r="K156" s="16">
        <v>20</v>
      </c>
      <c r="L156" s="16">
        <v>9</v>
      </c>
      <c r="M156" s="82">
        <v>19.600000000000001</v>
      </c>
      <c r="N156" s="73">
        <v>20</v>
      </c>
      <c r="O156" s="65">
        <v>3000</v>
      </c>
      <c r="P156" s="66">
        <f>Table224578910112345678941[[#This Row],[PEMBULATAN]]*O156</f>
        <v>60000</v>
      </c>
    </row>
    <row r="157" spans="1:16" ht="27" customHeight="1" x14ac:dyDescent="0.2">
      <c r="A157" s="14"/>
      <c r="B157" s="76"/>
      <c r="C157" s="74" t="s">
        <v>1644</v>
      </c>
      <c r="D157" s="79" t="s">
        <v>1169</v>
      </c>
      <c r="E157" s="13">
        <v>44442</v>
      </c>
      <c r="F157" s="77" t="s">
        <v>1170</v>
      </c>
      <c r="G157" s="13">
        <v>44447</v>
      </c>
      <c r="H157" s="78" t="s">
        <v>1171</v>
      </c>
      <c r="I157" s="16">
        <v>76</v>
      </c>
      <c r="J157" s="16">
        <v>66</v>
      </c>
      <c r="K157" s="16">
        <v>25</v>
      </c>
      <c r="L157" s="16">
        <v>14</v>
      </c>
      <c r="M157" s="82">
        <v>31.35</v>
      </c>
      <c r="N157" s="73">
        <v>32</v>
      </c>
      <c r="O157" s="65">
        <v>3000</v>
      </c>
      <c r="P157" s="66">
        <f>Table224578910112345678941[[#This Row],[PEMBULATAN]]*O157</f>
        <v>96000</v>
      </c>
    </row>
    <row r="158" spans="1:16" ht="27" customHeight="1" x14ac:dyDescent="0.2">
      <c r="A158" s="14"/>
      <c r="B158" s="76"/>
      <c r="C158" s="74" t="s">
        <v>1645</v>
      </c>
      <c r="D158" s="79" t="s">
        <v>1169</v>
      </c>
      <c r="E158" s="13">
        <v>44442</v>
      </c>
      <c r="F158" s="77" t="s">
        <v>1170</v>
      </c>
      <c r="G158" s="13">
        <v>44447</v>
      </c>
      <c r="H158" s="78" t="s">
        <v>1171</v>
      </c>
      <c r="I158" s="16">
        <v>72</v>
      </c>
      <c r="J158" s="16">
        <v>65</v>
      </c>
      <c r="K158" s="16">
        <v>23</v>
      </c>
      <c r="L158" s="16">
        <v>7</v>
      </c>
      <c r="M158" s="82">
        <v>26.91</v>
      </c>
      <c r="N158" s="73">
        <v>27</v>
      </c>
      <c r="O158" s="65">
        <v>3000</v>
      </c>
      <c r="P158" s="66">
        <f>Table224578910112345678941[[#This Row],[PEMBULATAN]]*O158</f>
        <v>81000</v>
      </c>
    </row>
    <row r="159" spans="1:16" ht="27" customHeight="1" x14ac:dyDescent="0.2">
      <c r="A159" s="14"/>
      <c r="B159" s="76"/>
      <c r="C159" s="74" t="s">
        <v>1646</v>
      </c>
      <c r="D159" s="79" t="s">
        <v>1169</v>
      </c>
      <c r="E159" s="13">
        <v>44442</v>
      </c>
      <c r="F159" s="77" t="s">
        <v>1170</v>
      </c>
      <c r="G159" s="13">
        <v>44447</v>
      </c>
      <c r="H159" s="78" t="s">
        <v>1171</v>
      </c>
      <c r="I159" s="16">
        <v>42</v>
      </c>
      <c r="J159" s="16">
        <v>57</v>
      </c>
      <c r="K159" s="16">
        <v>13</v>
      </c>
      <c r="L159" s="16">
        <v>7</v>
      </c>
      <c r="M159" s="82">
        <v>7.7805</v>
      </c>
      <c r="N159" s="73">
        <v>8</v>
      </c>
      <c r="O159" s="65">
        <v>3000</v>
      </c>
      <c r="P159" s="66">
        <f>Table224578910112345678941[[#This Row],[PEMBULATAN]]*O159</f>
        <v>24000</v>
      </c>
    </row>
    <row r="160" spans="1:16" ht="27" customHeight="1" x14ac:dyDescent="0.2">
      <c r="A160" s="14"/>
      <c r="B160" s="76"/>
      <c r="C160" s="74" t="s">
        <v>1647</v>
      </c>
      <c r="D160" s="79" t="s">
        <v>1169</v>
      </c>
      <c r="E160" s="13">
        <v>44442</v>
      </c>
      <c r="F160" s="77" t="s">
        <v>1170</v>
      </c>
      <c r="G160" s="13">
        <v>44447</v>
      </c>
      <c r="H160" s="78" t="s">
        <v>1171</v>
      </c>
      <c r="I160" s="16">
        <v>100</v>
      </c>
      <c r="J160" s="16">
        <v>63</v>
      </c>
      <c r="K160" s="16">
        <v>30</v>
      </c>
      <c r="L160" s="16">
        <v>22</v>
      </c>
      <c r="M160" s="82">
        <v>47.25</v>
      </c>
      <c r="N160" s="73">
        <v>47</v>
      </c>
      <c r="O160" s="65">
        <v>3000</v>
      </c>
      <c r="P160" s="66">
        <f>Table224578910112345678941[[#This Row],[PEMBULATAN]]*O160</f>
        <v>141000</v>
      </c>
    </row>
    <row r="161" spans="1:16" ht="27" customHeight="1" x14ac:dyDescent="0.2">
      <c r="A161" s="14"/>
      <c r="B161" s="76"/>
      <c r="C161" s="74" t="s">
        <v>1648</v>
      </c>
      <c r="D161" s="79" t="s">
        <v>1169</v>
      </c>
      <c r="E161" s="13">
        <v>44442</v>
      </c>
      <c r="F161" s="77" t="s">
        <v>1170</v>
      </c>
      <c r="G161" s="13">
        <v>44447</v>
      </c>
      <c r="H161" s="78" t="s">
        <v>1171</v>
      </c>
      <c r="I161" s="16">
        <v>33</v>
      </c>
      <c r="J161" s="16">
        <v>37</v>
      </c>
      <c r="K161" s="16">
        <v>12</v>
      </c>
      <c r="L161" s="16">
        <v>2</v>
      </c>
      <c r="M161" s="82">
        <v>3.6629999999999998</v>
      </c>
      <c r="N161" s="73">
        <v>4</v>
      </c>
      <c r="O161" s="65">
        <v>3000</v>
      </c>
      <c r="P161" s="66">
        <f>Table224578910112345678941[[#This Row],[PEMBULATAN]]*O161</f>
        <v>12000</v>
      </c>
    </row>
    <row r="162" spans="1:16" ht="27" customHeight="1" x14ac:dyDescent="0.2">
      <c r="A162" s="14"/>
      <c r="B162" s="76"/>
      <c r="C162" s="74" t="s">
        <v>1649</v>
      </c>
      <c r="D162" s="79" t="s">
        <v>1169</v>
      </c>
      <c r="E162" s="13">
        <v>44442</v>
      </c>
      <c r="F162" s="77" t="s">
        <v>1170</v>
      </c>
      <c r="G162" s="13">
        <v>44447</v>
      </c>
      <c r="H162" s="78" t="s">
        <v>1171</v>
      </c>
      <c r="I162" s="16">
        <v>82</v>
      </c>
      <c r="J162" s="16">
        <v>55</v>
      </c>
      <c r="K162" s="16">
        <v>34</v>
      </c>
      <c r="L162" s="16">
        <v>26</v>
      </c>
      <c r="M162" s="82">
        <v>38.335000000000001</v>
      </c>
      <c r="N162" s="73">
        <v>39</v>
      </c>
      <c r="O162" s="65">
        <v>3000</v>
      </c>
      <c r="P162" s="66">
        <f>Table224578910112345678941[[#This Row],[PEMBULATAN]]*O162</f>
        <v>117000</v>
      </c>
    </row>
    <row r="163" spans="1:16" ht="27" customHeight="1" x14ac:dyDescent="0.2">
      <c r="A163" s="14"/>
      <c r="B163" s="76"/>
      <c r="C163" s="74" t="s">
        <v>1650</v>
      </c>
      <c r="D163" s="79" t="s">
        <v>1169</v>
      </c>
      <c r="E163" s="13">
        <v>44442</v>
      </c>
      <c r="F163" s="77" t="s">
        <v>1170</v>
      </c>
      <c r="G163" s="13">
        <v>44447</v>
      </c>
      <c r="H163" s="78" t="s">
        <v>1171</v>
      </c>
      <c r="I163" s="16">
        <v>54</v>
      </c>
      <c r="J163" s="16">
        <v>40</v>
      </c>
      <c r="K163" s="16">
        <v>16</v>
      </c>
      <c r="L163" s="16">
        <v>7</v>
      </c>
      <c r="M163" s="82">
        <v>8.64</v>
      </c>
      <c r="N163" s="73">
        <v>9</v>
      </c>
      <c r="O163" s="65">
        <v>3000</v>
      </c>
      <c r="P163" s="66">
        <f>Table224578910112345678941[[#This Row],[PEMBULATAN]]*O163</f>
        <v>27000</v>
      </c>
    </row>
    <row r="164" spans="1:16" ht="27" customHeight="1" x14ac:dyDescent="0.2">
      <c r="A164" s="14"/>
      <c r="B164" s="76"/>
      <c r="C164" s="74" t="s">
        <v>1651</v>
      </c>
      <c r="D164" s="79" t="s">
        <v>1169</v>
      </c>
      <c r="E164" s="13">
        <v>44442</v>
      </c>
      <c r="F164" s="77" t="s">
        <v>1170</v>
      </c>
      <c r="G164" s="13">
        <v>44447</v>
      </c>
      <c r="H164" s="78" t="s">
        <v>1171</v>
      </c>
      <c r="I164" s="16">
        <v>86</v>
      </c>
      <c r="J164" s="16">
        <v>60</v>
      </c>
      <c r="K164" s="16">
        <v>24</v>
      </c>
      <c r="L164" s="16">
        <v>24</v>
      </c>
      <c r="M164" s="82">
        <v>30.96</v>
      </c>
      <c r="N164" s="73">
        <v>31</v>
      </c>
      <c r="O164" s="65">
        <v>3000</v>
      </c>
      <c r="P164" s="66">
        <f>Table224578910112345678941[[#This Row],[PEMBULATAN]]*O164</f>
        <v>93000</v>
      </c>
    </row>
    <row r="165" spans="1:16" ht="27" customHeight="1" x14ac:dyDescent="0.2">
      <c r="A165" s="14"/>
      <c r="B165" s="76"/>
      <c r="C165" s="74" t="s">
        <v>1652</v>
      </c>
      <c r="D165" s="79" t="s">
        <v>1169</v>
      </c>
      <c r="E165" s="13">
        <v>44442</v>
      </c>
      <c r="F165" s="77" t="s">
        <v>1170</v>
      </c>
      <c r="G165" s="13">
        <v>44447</v>
      </c>
      <c r="H165" s="78" t="s">
        <v>1171</v>
      </c>
      <c r="I165" s="16">
        <v>70</v>
      </c>
      <c r="J165" s="16">
        <v>56</v>
      </c>
      <c r="K165" s="16">
        <v>24</v>
      </c>
      <c r="L165" s="16">
        <v>17</v>
      </c>
      <c r="M165" s="82">
        <v>23.52</v>
      </c>
      <c r="N165" s="73">
        <v>24</v>
      </c>
      <c r="O165" s="65">
        <v>3000</v>
      </c>
      <c r="P165" s="66">
        <f>Table224578910112345678941[[#This Row],[PEMBULATAN]]*O165</f>
        <v>72000</v>
      </c>
    </row>
    <row r="166" spans="1:16" ht="27" customHeight="1" x14ac:dyDescent="0.2">
      <c r="A166" s="14"/>
      <c r="B166" s="76"/>
      <c r="C166" s="74" t="s">
        <v>1653</v>
      </c>
      <c r="D166" s="79" t="s">
        <v>1169</v>
      </c>
      <c r="E166" s="13">
        <v>44442</v>
      </c>
      <c r="F166" s="77" t="s">
        <v>1170</v>
      </c>
      <c r="G166" s="13">
        <v>44447</v>
      </c>
      <c r="H166" s="78" t="s">
        <v>1171</v>
      </c>
      <c r="I166" s="16">
        <v>100</v>
      </c>
      <c r="J166" s="16">
        <v>60</v>
      </c>
      <c r="K166" s="16">
        <v>30</v>
      </c>
      <c r="L166" s="16">
        <v>29</v>
      </c>
      <c r="M166" s="82">
        <v>45</v>
      </c>
      <c r="N166" s="73">
        <v>45</v>
      </c>
      <c r="O166" s="65">
        <v>3000</v>
      </c>
      <c r="P166" s="66">
        <f>Table224578910112345678941[[#This Row],[PEMBULATAN]]*O166</f>
        <v>135000</v>
      </c>
    </row>
    <row r="167" spans="1:16" ht="27" customHeight="1" x14ac:dyDescent="0.2">
      <c r="A167" s="14"/>
      <c r="B167" s="76"/>
      <c r="C167" s="74" t="s">
        <v>1654</v>
      </c>
      <c r="D167" s="79" t="s">
        <v>1169</v>
      </c>
      <c r="E167" s="13">
        <v>44442</v>
      </c>
      <c r="F167" s="77" t="s">
        <v>1170</v>
      </c>
      <c r="G167" s="13">
        <v>44447</v>
      </c>
      <c r="H167" s="78" t="s">
        <v>1171</v>
      </c>
      <c r="I167" s="16">
        <v>84</v>
      </c>
      <c r="J167" s="16">
        <v>55</v>
      </c>
      <c r="K167" s="16">
        <v>29</v>
      </c>
      <c r="L167" s="16">
        <v>9</v>
      </c>
      <c r="M167" s="82">
        <v>33.494999999999997</v>
      </c>
      <c r="N167" s="73">
        <v>34</v>
      </c>
      <c r="O167" s="65">
        <v>3000</v>
      </c>
      <c r="P167" s="66">
        <f>Table224578910112345678941[[#This Row],[PEMBULATAN]]*O167</f>
        <v>102000</v>
      </c>
    </row>
    <row r="168" spans="1:16" ht="27" customHeight="1" x14ac:dyDescent="0.2">
      <c r="A168" s="14"/>
      <c r="B168" s="76"/>
      <c r="C168" s="74" t="s">
        <v>1655</v>
      </c>
      <c r="D168" s="79" t="s">
        <v>1169</v>
      </c>
      <c r="E168" s="13">
        <v>44442</v>
      </c>
      <c r="F168" s="77" t="s">
        <v>1170</v>
      </c>
      <c r="G168" s="13">
        <v>44447</v>
      </c>
      <c r="H168" s="78" t="s">
        <v>1171</v>
      </c>
      <c r="I168" s="16">
        <v>82</v>
      </c>
      <c r="J168" s="16">
        <v>57</v>
      </c>
      <c r="K168" s="16">
        <v>30</v>
      </c>
      <c r="L168" s="16">
        <v>18</v>
      </c>
      <c r="M168" s="82">
        <v>35.055</v>
      </c>
      <c r="N168" s="73">
        <v>35</v>
      </c>
      <c r="O168" s="65">
        <v>3000</v>
      </c>
      <c r="P168" s="66">
        <f>Table224578910112345678941[[#This Row],[PEMBULATAN]]*O168</f>
        <v>105000</v>
      </c>
    </row>
    <row r="169" spans="1:16" ht="27" customHeight="1" x14ac:dyDescent="0.2">
      <c r="A169" s="14"/>
      <c r="B169" s="76"/>
      <c r="C169" s="74" t="s">
        <v>1656</v>
      </c>
      <c r="D169" s="79" t="s">
        <v>1169</v>
      </c>
      <c r="E169" s="13">
        <v>44442</v>
      </c>
      <c r="F169" s="77" t="s">
        <v>1170</v>
      </c>
      <c r="G169" s="13">
        <v>44447</v>
      </c>
      <c r="H169" s="78" t="s">
        <v>1171</v>
      </c>
      <c r="I169" s="16">
        <v>62</v>
      </c>
      <c r="J169" s="16">
        <v>96</v>
      </c>
      <c r="K169" s="16">
        <v>26</v>
      </c>
      <c r="L169" s="16">
        <v>16</v>
      </c>
      <c r="M169" s="82">
        <v>38.688000000000002</v>
      </c>
      <c r="N169" s="73">
        <v>39</v>
      </c>
      <c r="O169" s="65">
        <v>3000</v>
      </c>
      <c r="P169" s="66">
        <f>Table224578910112345678941[[#This Row],[PEMBULATAN]]*O169</f>
        <v>117000</v>
      </c>
    </row>
    <row r="170" spans="1:16" ht="27" customHeight="1" x14ac:dyDescent="0.2">
      <c r="A170" s="14"/>
      <c r="B170" s="76"/>
      <c r="C170" s="74" t="s">
        <v>1657</v>
      </c>
      <c r="D170" s="79" t="s">
        <v>1169</v>
      </c>
      <c r="E170" s="13">
        <v>44442</v>
      </c>
      <c r="F170" s="77" t="s">
        <v>1170</v>
      </c>
      <c r="G170" s="13">
        <v>44447</v>
      </c>
      <c r="H170" s="78" t="s">
        <v>1171</v>
      </c>
      <c r="I170" s="16">
        <v>100</v>
      </c>
      <c r="J170" s="16">
        <v>46</v>
      </c>
      <c r="K170" s="16">
        <v>42</v>
      </c>
      <c r="L170" s="16">
        <v>34</v>
      </c>
      <c r="M170" s="82">
        <v>48.3</v>
      </c>
      <c r="N170" s="73">
        <v>49</v>
      </c>
      <c r="O170" s="65">
        <v>3000</v>
      </c>
      <c r="P170" s="66">
        <f>Table224578910112345678941[[#This Row],[PEMBULATAN]]*O170</f>
        <v>147000</v>
      </c>
    </row>
    <row r="171" spans="1:16" ht="27" customHeight="1" x14ac:dyDescent="0.2">
      <c r="A171" s="14"/>
      <c r="B171" s="76"/>
      <c r="C171" s="74" t="s">
        <v>1658</v>
      </c>
      <c r="D171" s="79" t="s">
        <v>1169</v>
      </c>
      <c r="E171" s="13">
        <v>44442</v>
      </c>
      <c r="F171" s="77" t="s">
        <v>1170</v>
      </c>
      <c r="G171" s="13">
        <v>44447</v>
      </c>
      <c r="H171" s="78" t="s">
        <v>1171</v>
      </c>
      <c r="I171" s="16">
        <v>60</v>
      </c>
      <c r="J171" s="16">
        <v>60</v>
      </c>
      <c r="K171" s="16">
        <v>19</v>
      </c>
      <c r="L171" s="16">
        <v>8</v>
      </c>
      <c r="M171" s="82">
        <v>17.100000000000001</v>
      </c>
      <c r="N171" s="73">
        <v>17</v>
      </c>
      <c r="O171" s="65">
        <v>3000</v>
      </c>
      <c r="P171" s="66">
        <f>Table224578910112345678941[[#This Row],[PEMBULATAN]]*O171</f>
        <v>51000</v>
      </c>
    </row>
    <row r="172" spans="1:16" ht="27" customHeight="1" x14ac:dyDescent="0.2">
      <c r="A172" s="14"/>
      <c r="B172" s="76"/>
      <c r="C172" s="74" t="s">
        <v>1659</v>
      </c>
      <c r="D172" s="79" t="s">
        <v>1169</v>
      </c>
      <c r="E172" s="13">
        <v>44442</v>
      </c>
      <c r="F172" s="77" t="s">
        <v>1170</v>
      </c>
      <c r="G172" s="13">
        <v>44447</v>
      </c>
      <c r="H172" s="78" t="s">
        <v>1171</v>
      </c>
      <c r="I172" s="16">
        <v>83</v>
      </c>
      <c r="J172" s="16">
        <v>52</v>
      </c>
      <c r="K172" s="16">
        <v>26</v>
      </c>
      <c r="L172" s="16">
        <v>16</v>
      </c>
      <c r="M172" s="82">
        <v>28.053999999999998</v>
      </c>
      <c r="N172" s="73">
        <v>28</v>
      </c>
      <c r="O172" s="65">
        <v>3000</v>
      </c>
      <c r="P172" s="66">
        <f>Table224578910112345678941[[#This Row],[PEMBULATAN]]*O172</f>
        <v>84000</v>
      </c>
    </row>
    <row r="173" spans="1:16" ht="27" customHeight="1" x14ac:dyDescent="0.2">
      <c r="A173" s="14"/>
      <c r="B173" s="76"/>
      <c r="C173" s="74" t="s">
        <v>1660</v>
      </c>
      <c r="D173" s="79" t="s">
        <v>1169</v>
      </c>
      <c r="E173" s="13">
        <v>44442</v>
      </c>
      <c r="F173" s="77" t="s">
        <v>1170</v>
      </c>
      <c r="G173" s="13">
        <v>44447</v>
      </c>
      <c r="H173" s="78" t="s">
        <v>1171</v>
      </c>
      <c r="I173" s="16">
        <v>96</v>
      </c>
      <c r="J173" s="16">
        <v>54</v>
      </c>
      <c r="K173" s="16">
        <v>29</v>
      </c>
      <c r="L173" s="16">
        <v>10</v>
      </c>
      <c r="M173" s="82">
        <v>37.584000000000003</v>
      </c>
      <c r="N173" s="73">
        <v>38</v>
      </c>
      <c r="O173" s="65">
        <v>3000</v>
      </c>
      <c r="P173" s="66">
        <f>Table224578910112345678941[[#This Row],[PEMBULATAN]]*O173</f>
        <v>114000</v>
      </c>
    </row>
    <row r="174" spans="1:16" ht="27" customHeight="1" x14ac:dyDescent="0.2">
      <c r="A174" s="14"/>
      <c r="B174" s="76"/>
      <c r="C174" s="74" t="s">
        <v>1661</v>
      </c>
      <c r="D174" s="79" t="s">
        <v>1169</v>
      </c>
      <c r="E174" s="13">
        <v>44442</v>
      </c>
      <c r="F174" s="77" t="s">
        <v>1170</v>
      </c>
      <c r="G174" s="13">
        <v>44447</v>
      </c>
      <c r="H174" s="78" t="s">
        <v>1171</v>
      </c>
      <c r="I174" s="16">
        <v>90</v>
      </c>
      <c r="J174" s="16">
        <v>51</v>
      </c>
      <c r="K174" s="16">
        <v>26</v>
      </c>
      <c r="L174" s="16">
        <v>12</v>
      </c>
      <c r="M174" s="82">
        <v>29.835000000000001</v>
      </c>
      <c r="N174" s="73">
        <v>30</v>
      </c>
      <c r="O174" s="65">
        <v>3000</v>
      </c>
      <c r="P174" s="66">
        <f>Table224578910112345678941[[#This Row],[PEMBULATAN]]*O174</f>
        <v>90000</v>
      </c>
    </row>
    <row r="175" spans="1:16" ht="27" customHeight="1" x14ac:dyDescent="0.2">
      <c r="A175" s="14"/>
      <c r="B175" s="76"/>
      <c r="C175" s="74" t="s">
        <v>1662</v>
      </c>
      <c r="D175" s="79" t="s">
        <v>1169</v>
      </c>
      <c r="E175" s="13">
        <v>44442</v>
      </c>
      <c r="F175" s="77" t="s">
        <v>1170</v>
      </c>
      <c r="G175" s="13">
        <v>44447</v>
      </c>
      <c r="H175" s="78" t="s">
        <v>1171</v>
      </c>
      <c r="I175" s="16">
        <v>90</v>
      </c>
      <c r="J175" s="16">
        <v>56</v>
      </c>
      <c r="K175" s="16">
        <v>26</v>
      </c>
      <c r="L175" s="16">
        <v>17</v>
      </c>
      <c r="M175" s="82">
        <v>32.76</v>
      </c>
      <c r="N175" s="73">
        <v>33</v>
      </c>
      <c r="O175" s="65">
        <v>3000</v>
      </c>
      <c r="P175" s="66">
        <f>Table224578910112345678941[[#This Row],[PEMBULATAN]]*O175</f>
        <v>99000</v>
      </c>
    </row>
    <row r="176" spans="1:16" ht="27" customHeight="1" x14ac:dyDescent="0.2">
      <c r="A176" s="14"/>
      <c r="B176" s="76"/>
      <c r="C176" s="74" t="s">
        <v>1663</v>
      </c>
      <c r="D176" s="79" t="s">
        <v>1169</v>
      </c>
      <c r="E176" s="13">
        <v>44442</v>
      </c>
      <c r="F176" s="77" t="s">
        <v>1170</v>
      </c>
      <c r="G176" s="13">
        <v>44447</v>
      </c>
      <c r="H176" s="78" t="s">
        <v>1171</v>
      </c>
      <c r="I176" s="16">
        <v>94</v>
      </c>
      <c r="J176" s="16">
        <v>55</v>
      </c>
      <c r="K176" s="16">
        <v>20</v>
      </c>
      <c r="L176" s="16">
        <v>16</v>
      </c>
      <c r="M176" s="82">
        <v>25.85</v>
      </c>
      <c r="N176" s="73">
        <v>26</v>
      </c>
      <c r="O176" s="65">
        <v>3000</v>
      </c>
      <c r="P176" s="66">
        <f>Table224578910112345678941[[#This Row],[PEMBULATAN]]*O176</f>
        <v>78000</v>
      </c>
    </row>
    <row r="177" spans="1:16" ht="27" customHeight="1" x14ac:dyDescent="0.2">
      <c r="A177" s="14"/>
      <c r="B177" s="76"/>
      <c r="C177" s="74" t="s">
        <v>1664</v>
      </c>
      <c r="D177" s="79" t="s">
        <v>1169</v>
      </c>
      <c r="E177" s="13">
        <v>44442</v>
      </c>
      <c r="F177" s="77" t="s">
        <v>1170</v>
      </c>
      <c r="G177" s="13">
        <v>44447</v>
      </c>
      <c r="H177" s="78" t="s">
        <v>1171</v>
      </c>
      <c r="I177" s="16">
        <v>82</v>
      </c>
      <c r="J177" s="16">
        <v>65</v>
      </c>
      <c r="K177" s="16">
        <v>15</v>
      </c>
      <c r="L177" s="16">
        <v>5</v>
      </c>
      <c r="M177" s="82">
        <v>19.987500000000001</v>
      </c>
      <c r="N177" s="73">
        <v>20</v>
      </c>
      <c r="O177" s="65">
        <v>3000</v>
      </c>
      <c r="P177" s="66">
        <f>Table224578910112345678941[[#This Row],[PEMBULATAN]]*O177</f>
        <v>60000</v>
      </c>
    </row>
    <row r="178" spans="1:16" ht="27" customHeight="1" x14ac:dyDescent="0.2">
      <c r="A178" s="14"/>
      <c r="B178" s="76"/>
      <c r="C178" s="74" t="s">
        <v>1665</v>
      </c>
      <c r="D178" s="79" t="s">
        <v>1169</v>
      </c>
      <c r="E178" s="13">
        <v>44442</v>
      </c>
      <c r="F178" s="77" t="s">
        <v>1170</v>
      </c>
      <c r="G178" s="13">
        <v>44447</v>
      </c>
      <c r="H178" s="78" t="s">
        <v>1171</v>
      </c>
      <c r="I178" s="16">
        <v>92</v>
      </c>
      <c r="J178" s="16">
        <v>62</v>
      </c>
      <c r="K178" s="16">
        <v>32</v>
      </c>
      <c r="L178" s="16">
        <v>32</v>
      </c>
      <c r="M178" s="82">
        <v>45.631999999999998</v>
      </c>
      <c r="N178" s="73">
        <v>46</v>
      </c>
      <c r="O178" s="65">
        <v>3000</v>
      </c>
      <c r="P178" s="66">
        <f>Table224578910112345678941[[#This Row],[PEMBULATAN]]*O178</f>
        <v>138000</v>
      </c>
    </row>
    <row r="179" spans="1:16" ht="27" customHeight="1" x14ac:dyDescent="0.2">
      <c r="A179" s="14"/>
      <c r="B179" s="76"/>
      <c r="C179" s="74" t="s">
        <v>1666</v>
      </c>
      <c r="D179" s="79" t="s">
        <v>1169</v>
      </c>
      <c r="E179" s="13">
        <v>44442</v>
      </c>
      <c r="F179" s="77" t="s">
        <v>1170</v>
      </c>
      <c r="G179" s="13">
        <v>44447</v>
      </c>
      <c r="H179" s="78" t="s">
        <v>1171</v>
      </c>
      <c r="I179" s="16">
        <v>33</v>
      </c>
      <c r="J179" s="16">
        <v>62</v>
      </c>
      <c r="K179" s="16">
        <v>22</v>
      </c>
      <c r="L179" s="16">
        <v>11</v>
      </c>
      <c r="M179" s="82">
        <v>11.253</v>
      </c>
      <c r="N179" s="73">
        <v>11</v>
      </c>
      <c r="O179" s="65">
        <v>3000</v>
      </c>
      <c r="P179" s="66">
        <f>Table224578910112345678941[[#This Row],[PEMBULATAN]]*O179</f>
        <v>33000</v>
      </c>
    </row>
    <row r="180" spans="1:16" ht="27" customHeight="1" x14ac:dyDescent="0.2">
      <c r="A180" s="14"/>
      <c r="B180" s="76"/>
      <c r="C180" s="74" t="s">
        <v>1667</v>
      </c>
      <c r="D180" s="79" t="s">
        <v>1169</v>
      </c>
      <c r="E180" s="13">
        <v>44442</v>
      </c>
      <c r="F180" s="77" t="s">
        <v>1170</v>
      </c>
      <c r="G180" s="13">
        <v>44447</v>
      </c>
      <c r="H180" s="78" t="s">
        <v>1171</v>
      </c>
      <c r="I180" s="16">
        <v>98</v>
      </c>
      <c r="J180" s="16">
        <v>50</v>
      </c>
      <c r="K180" s="16">
        <v>36</v>
      </c>
      <c r="L180" s="16">
        <v>18</v>
      </c>
      <c r="M180" s="82">
        <v>44.1</v>
      </c>
      <c r="N180" s="73">
        <v>44</v>
      </c>
      <c r="O180" s="65">
        <v>3000</v>
      </c>
      <c r="P180" s="66">
        <f>Table224578910112345678941[[#This Row],[PEMBULATAN]]*O180</f>
        <v>132000</v>
      </c>
    </row>
    <row r="181" spans="1:16" ht="27" customHeight="1" x14ac:dyDescent="0.2">
      <c r="A181" s="14"/>
      <c r="B181" s="76"/>
      <c r="C181" s="74" t="s">
        <v>1668</v>
      </c>
      <c r="D181" s="79" t="s">
        <v>1169</v>
      </c>
      <c r="E181" s="13">
        <v>44442</v>
      </c>
      <c r="F181" s="77" t="s">
        <v>1170</v>
      </c>
      <c r="G181" s="13">
        <v>44447</v>
      </c>
      <c r="H181" s="78" t="s">
        <v>1171</v>
      </c>
      <c r="I181" s="16">
        <v>85</v>
      </c>
      <c r="J181" s="16">
        <v>56</v>
      </c>
      <c r="K181" s="16">
        <v>28</v>
      </c>
      <c r="L181" s="16">
        <v>17</v>
      </c>
      <c r="M181" s="82">
        <v>33.32</v>
      </c>
      <c r="N181" s="73">
        <v>34</v>
      </c>
      <c r="O181" s="65">
        <v>3000</v>
      </c>
      <c r="P181" s="66">
        <f>Table224578910112345678941[[#This Row],[PEMBULATAN]]*O181</f>
        <v>102000</v>
      </c>
    </row>
    <row r="182" spans="1:16" ht="27" customHeight="1" x14ac:dyDescent="0.2">
      <c r="A182" s="14"/>
      <c r="B182" s="76"/>
      <c r="C182" s="74" t="s">
        <v>1669</v>
      </c>
      <c r="D182" s="79" t="s">
        <v>1169</v>
      </c>
      <c r="E182" s="13">
        <v>44442</v>
      </c>
      <c r="F182" s="77" t="s">
        <v>1170</v>
      </c>
      <c r="G182" s="13">
        <v>44447</v>
      </c>
      <c r="H182" s="78" t="s">
        <v>1171</v>
      </c>
      <c r="I182" s="16">
        <v>96</v>
      </c>
      <c r="J182" s="16">
        <v>64</v>
      </c>
      <c r="K182" s="16">
        <v>29</v>
      </c>
      <c r="L182" s="16">
        <v>18</v>
      </c>
      <c r="M182" s="82">
        <v>44.543999999999997</v>
      </c>
      <c r="N182" s="73">
        <v>45</v>
      </c>
      <c r="O182" s="65">
        <v>3000</v>
      </c>
      <c r="P182" s="66">
        <f>Table224578910112345678941[[#This Row],[PEMBULATAN]]*O182</f>
        <v>135000</v>
      </c>
    </row>
    <row r="183" spans="1:16" ht="27" customHeight="1" x14ac:dyDescent="0.2">
      <c r="A183" s="14"/>
      <c r="B183" s="76"/>
      <c r="C183" s="74" t="s">
        <v>1670</v>
      </c>
      <c r="D183" s="79" t="s">
        <v>1169</v>
      </c>
      <c r="E183" s="13">
        <v>44442</v>
      </c>
      <c r="F183" s="77" t="s">
        <v>1170</v>
      </c>
      <c r="G183" s="13">
        <v>44447</v>
      </c>
      <c r="H183" s="78" t="s">
        <v>1171</v>
      </c>
      <c r="I183" s="16">
        <v>70</v>
      </c>
      <c r="J183" s="16">
        <v>110</v>
      </c>
      <c r="K183" s="16">
        <v>40</v>
      </c>
      <c r="L183" s="16">
        <v>33</v>
      </c>
      <c r="M183" s="82">
        <v>77</v>
      </c>
      <c r="N183" s="73">
        <v>77</v>
      </c>
      <c r="O183" s="65">
        <v>3000</v>
      </c>
      <c r="P183" s="66">
        <f>Table224578910112345678941[[#This Row],[PEMBULATAN]]*O183</f>
        <v>231000</v>
      </c>
    </row>
    <row r="184" spans="1:16" ht="27" customHeight="1" x14ac:dyDescent="0.2">
      <c r="A184" s="14"/>
      <c r="B184" s="76"/>
      <c r="C184" s="74" t="s">
        <v>1671</v>
      </c>
      <c r="D184" s="79" t="s">
        <v>1169</v>
      </c>
      <c r="E184" s="13">
        <v>44442</v>
      </c>
      <c r="F184" s="77" t="s">
        <v>1170</v>
      </c>
      <c r="G184" s="13">
        <v>44447</v>
      </c>
      <c r="H184" s="78" t="s">
        <v>1171</v>
      </c>
      <c r="I184" s="16">
        <v>79</v>
      </c>
      <c r="J184" s="16">
        <v>62</v>
      </c>
      <c r="K184" s="16">
        <v>23</v>
      </c>
      <c r="L184" s="16">
        <v>8</v>
      </c>
      <c r="M184" s="82">
        <v>28.163499999999999</v>
      </c>
      <c r="N184" s="73">
        <v>28</v>
      </c>
      <c r="O184" s="65">
        <v>3000</v>
      </c>
      <c r="P184" s="66">
        <f>Table224578910112345678941[[#This Row],[PEMBULATAN]]*O184</f>
        <v>84000</v>
      </c>
    </row>
    <row r="185" spans="1:16" ht="27" customHeight="1" x14ac:dyDescent="0.2">
      <c r="A185" s="14"/>
      <c r="B185" s="76"/>
      <c r="C185" s="74" t="s">
        <v>1672</v>
      </c>
      <c r="D185" s="79" t="s">
        <v>1169</v>
      </c>
      <c r="E185" s="13">
        <v>44442</v>
      </c>
      <c r="F185" s="77" t="s">
        <v>1170</v>
      </c>
      <c r="G185" s="13">
        <v>44447</v>
      </c>
      <c r="H185" s="78" t="s">
        <v>1171</v>
      </c>
      <c r="I185" s="16">
        <v>92</v>
      </c>
      <c r="J185" s="16">
        <v>59</v>
      </c>
      <c r="K185" s="16">
        <v>34</v>
      </c>
      <c r="L185" s="16">
        <v>17</v>
      </c>
      <c r="M185" s="82">
        <v>46.137999999999998</v>
      </c>
      <c r="N185" s="73">
        <v>46</v>
      </c>
      <c r="O185" s="65">
        <v>3000</v>
      </c>
      <c r="P185" s="66">
        <f>Table224578910112345678941[[#This Row],[PEMBULATAN]]*O185</f>
        <v>138000</v>
      </c>
    </row>
    <row r="186" spans="1:16" ht="27" customHeight="1" x14ac:dyDescent="0.2">
      <c r="A186" s="14"/>
      <c r="B186" s="76"/>
      <c r="C186" s="74" t="s">
        <v>1673</v>
      </c>
      <c r="D186" s="79" t="s">
        <v>1169</v>
      </c>
      <c r="E186" s="13">
        <v>44442</v>
      </c>
      <c r="F186" s="77" t="s">
        <v>1170</v>
      </c>
      <c r="G186" s="13">
        <v>44447</v>
      </c>
      <c r="H186" s="78" t="s">
        <v>1171</v>
      </c>
      <c r="I186" s="16">
        <v>84</v>
      </c>
      <c r="J186" s="16">
        <v>60</v>
      </c>
      <c r="K186" s="16">
        <v>22</v>
      </c>
      <c r="L186" s="16">
        <v>14</v>
      </c>
      <c r="M186" s="82">
        <v>27.72</v>
      </c>
      <c r="N186" s="73">
        <v>28</v>
      </c>
      <c r="O186" s="65">
        <v>3000</v>
      </c>
      <c r="P186" s="66">
        <f>Table224578910112345678941[[#This Row],[PEMBULATAN]]*O186</f>
        <v>84000</v>
      </c>
    </row>
    <row r="187" spans="1:16" ht="27" customHeight="1" x14ac:dyDescent="0.2">
      <c r="A187" s="14"/>
      <c r="B187" s="76"/>
      <c r="C187" s="74" t="s">
        <v>1674</v>
      </c>
      <c r="D187" s="79" t="s">
        <v>1169</v>
      </c>
      <c r="E187" s="13">
        <v>44442</v>
      </c>
      <c r="F187" s="77" t="s">
        <v>1170</v>
      </c>
      <c r="G187" s="13">
        <v>44447</v>
      </c>
      <c r="H187" s="78" t="s">
        <v>1171</v>
      </c>
      <c r="I187" s="16">
        <v>94</v>
      </c>
      <c r="J187" s="16">
        <v>62</v>
      </c>
      <c r="K187" s="16">
        <v>24</v>
      </c>
      <c r="L187" s="16">
        <v>16</v>
      </c>
      <c r="M187" s="82">
        <v>34.968000000000004</v>
      </c>
      <c r="N187" s="73">
        <v>35</v>
      </c>
      <c r="O187" s="65">
        <v>3000</v>
      </c>
      <c r="P187" s="66">
        <f>Table224578910112345678941[[#This Row],[PEMBULATAN]]*O187</f>
        <v>105000</v>
      </c>
    </row>
    <row r="188" spans="1:16" ht="27" customHeight="1" x14ac:dyDescent="0.2">
      <c r="A188" s="14"/>
      <c r="B188" s="76"/>
      <c r="C188" s="74" t="s">
        <v>1675</v>
      </c>
      <c r="D188" s="79" t="s">
        <v>1169</v>
      </c>
      <c r="E188" s="13">
        <v>44442</v>
      </c>
      <c r="F188" s="77" t="s">
        <v>1170</v>
      </c>
      <c r="G188" s="13">
        <v>44447</v>
      </c>
      <c r="H188" s="78" t="s">
        <v>1171</v>
      </c>
      <c r="I188" s="16">
        <v>56</v>
      </c>
      <c r="J188" s="16">
        <v>90</v>
      </c>
      <c r="K188" s="16">
        <v>30</v>
      </c>
      <c r="L188" s="16">
        <v>15</v>
      </c>
      <c r="M188" s="82">
        <v>37.799999999999997</v>
      </c>
      <c r="N188" s="73">
        <v>38</v>
      </c>
      <c r="O188" s="65">
        <v>3000</v>
      </c>
      <c r="P188" s="66">
        <f>Table224578910112345678941[[#This Row],[PEMBULATAN]]*O188</f>
        <v>114000</v>
      </c>
    </row>
    <row r="189" spans="1:16" ht="27" customHeight="1" x14ac:dyDescent="0.2">
      <c r="A189" s="14"/>
      <c r="B189" s="76"/>
      <c r="C189" s="74" t="s">
        <v>1676</v>
      </c>
      <c r="D189" s="79" t="s">
        <v>1169</v>
      </c>
      <c r="E189" s="13">
        <v>44442</v>
      </c>
      <c r="F189" s="77" t="s">
        <v>1170</v>
      </c>
      <c r="G189" s="13">
        <v>44447</v>
      </c>
      <c r="H189" s="78" t="s">
        <v>1171</v>
      </c>
      <c r="I189" s="16">
        <v>50</v>
      </c>
      <c r="J189" s="16">
        <v>29</v>
      </c>
      <c r="K189" s="16">
        <v>14</v>
      </c>
      <c r="L189" s="16">
        <v>5</v>
      </c>
      <c r="M189" s="82">
        <v>5.0750000000000002</v>
      </c>
      <c r="N189" s="73">
        <v>5</v>
      </c>
      <c r="O189" s="65">
        <v>3000</v>
      </c>
      <c r="P189" s="66">
        <f>Table224578910112345678941[[#This Row],[PEMBULATAN]]*O189</f>
        <v>15000</v>
      </c>
    </row>
    <row r="190" spans="1:16" ht="27" customHeight="1" x14ac:dyDescent="0.2">
      <c r="A190" s="14"/>
      <c r="B190" s="76"/>
      <c r="C190" s="74" t="s">
        <v>1677</v>
      </c>
      <c r="D190" s="79" t="s">
        <v>1169</v>
      </c>
      <c r="E190" s="13">
        <v>44442</v>
      </c>
      <c r="F190" s="77" t="s">
        <v>1170</v>
      </c>
      <c r="G190" s="13">
        <v>44447</v>
      </c>
      <c r="H190" s="78" t="s">
        <v>1171</v>
      </c>
      <c r="I190" s="16">
        <v>82</v>
      </c>
      <c r="J190" s="16">
        <v>51</v>
      </c>
      <c r="K190" s="16">
        <v>30</v>
      </c>
      <c r="L190" s="16">
        <v>18</v>
      </c>
      <c r="M190" s="82">
        <v>31.364999999999998</v>
      </c>
      <c r="N190" s="73">
        <v>32</v>
      </c>
      <c r="O190" s="65">
        <v>3000</v>
      </c>
      <c r="P190" s="66">
        <f>Table224578910112345678941[[#This Row],[PEMBULATAN]]*O190</f>
        <v>96000</v>
      </c>
    </row>
    <row r="191" spans="1:16" ht="27" customHeight="1" x14ac:dyDescent="0.2">
      <c r="A191" s="14"/>
      <c r="B191" s="76"/>
      <c r="C191" s="74" t="s">
        <v>1678</v>
      </c>
      <c r="D191" s="79" t="s">
        <v>1169</v>
      </c>
      <c r="E191" s="13">
        <v>44442</v>
      </c>
      <c r="F191" s="77" t="s">
        <v>1170</v>
      </c>
      <c r="G191" s="13">
        <v>44447</v>
      </c>
      <c r="H191" s="78" t="s">
        <v>1171</v>
      </c>
      <c r="I191" s="16">
        <v>83</v>
      </c>
      <c r="J191" s="16">
        <v>52</v>
      </c>
      <c r="K191" s="16">
        <v>33</v>
      </c>
      <c r="L191" s="16">
        <v>17</v>
      </c>
      <c r="M191" s="82">
        <v>35.606999999999999</v>
      </c>
      <c r="N191" s="73">
        <v>36</v>
      </c>
      <c r="O191" s="65">
        <v>3000</v>
      </c>
      <c r="P191" s="66">
        <f>Table224578910112345678941[[#This Row],[PEMBULATAN]]*O191</f>
        <v>108000</v>
      </c>
    </row>
    <row r="192" spans="1:16" ht="27" customHeight="1" x14ac:dyDescent="0.2">
      <c r="A192" s="14"/>
      <c r="B192" s="76"/>
      <c r="C192" s="74" t="s">
        <v>1679</v>
      </c>
      <c r="D192" s="79" t="s">
        <v>1169</v>
      </c>
      <c r="E192" s="13">
        <v>44442</v>
      </c>
      <c r="F192" s="77" t="s">
        <v>1170</v>
      </c>
      <c r="G192" s="13">
        <v>44447</v>
      </c>
      <c r="H192" s="78" t="s">
        <v>1171</v>
      </c>
      <c r="I192" s="16">
        <v>52</v>
      </c>
      <c r="J192" s="16">
        <v>36</v>
      </c>
      <c r="K192" s="16">
        <v>25</v>
      </c>
      <c r="L192" s="16">
        <v>9</v>
      </c>
      <c r="M192" s="82">
        <v>11.7</v>
      </c>
      <c r="N192" s="73">
        <v>12</v>
      </c>
      <c r="O192" s="65">
        <v>3000</v>
      </c>
      <c r="P192" s="66">
        <f>Table224578910112345678941[[#This Row],[PEMBULATAN]]*O192</f>
        <v>36000</v>
      </c>
    </row>
    <row r="193" spans="1:16" ht="27" customHeight="1" x14ac:dyDescent="0.2">
      <c r="A193" s="14"/>
      <c r="B193" s="76"/>
      <c r="C193" s="74" t="s">
        <v>1680</v>
      </c>
      <c r="D193" s="79" t="s">
        <v>1169</v>
      </c>
      <c r="E193" s="13">
        <v>44442</v>
      </c>
      <c r="F193" s="77" t="s">
        <v>1170</v>
      </c>
      <c r="G193" s="13">
        <v>44447</v>
      </c>
      <c r="H193" s="78" t="s">
        <v>1171</v>
      </c>
      <c r="I193" s="16">
        <v>65</v>
      </c>
      <c r="J193" s="16">
        <v>57</v>
      </c>
      <c r="K193" s="16">
        <v>24</v>
      </c>
      <c r="L193" s="16">
        <v>8</v>
      </c>
      <c r="M193" s="82">
        <v>22.23</v>
      </c>
      <c r="N193" s="73">
        <v>22</v>
      </c>
      <c r="O193" s="65">
        <v>3000</v>
      </c>
      <c r="P193" s="66">
        <f>Table224578910112345678941[[#This Row],[PEMBULATAN]]*O193</f>
        <v>66000</v>
      </c>
    </row>
    <row r="194" spans="1:16" ht="27" customHeight="1" x14ac:dyDescent="0.2">
      <c r="A194" s="14"/>
      <c r="B194" s="76"/>
      <c r="C194" s="74" t="s">
        <v>1681</v>
      </c>
      <c r="D194" s="79" t="s">
        <v>1169</v>
      </c>
      <c r="E194" s="13">
        <v>44442</v>
      </c>
      <c r="F194" s="77" t="s">
        <v>1170</v>
      </c>
      <c r="G194" s="13">
        <v>44447</v>
      </c>
      <c r="H194" s="78" t="s">
        <v>1171</v>
      </c>
      <c r="I194" s="16">
        <v>75</v>
      </c>
      <c r="J194" s="16">
        <v>40</v>
      </c>
      <c r="K194" s="16">
        <v>20</v>
      </c>
      <c r="L194" s="16">
        <v>14</v>
      </c>
      <c r="M194" s="82">
        <v>15</v>
      </c>
      <c r="N194" s="73">
        <v>15</v>
      </c>
      <c r="O194" s="65">
        <v>3000</v>
      </c>
      <c r="P194" s="66">
        <f>Table224578910112345678941[[#This Row],[PEMBULATAN]]*O194</f>
        <v>45000</v>
      </c>
    </row>
    <row r="195" spans="1:16" ht="27" customHeight="1" x14ac:dyDescent="0.2">
      <c r="A195" s="14"/>
      <c r="B195" s="76"/>
      <c r="C195" s="74" t="s">
        <v>1682</v>
      </c>
      <c r="D195" s="79" t="s">
        <v>1169</v>
      </c>
      <c r="E195" s="13">
        <v>44442</v>
      </c>
      <c r="F195" s="77" t="s">
        <v>1170</v>
      </c>
      <c r="G195" s="13">
        <v>44447</v>
      </c>
      <c r="H195" s="78" t="s">
        <v>1171</v>
      </c>
      <c r="I195" s="16">
        <v>50</v>
      </c>
      <c r="J195" s="16">
        <v>59</v>
      </c>
      <c r="K195" s="16">
        <v>22</v>
      </c>
      <c r="L195" s="16">
        <v>7</v>
      </c>
      <c r="M195" s="82">
        <v>16.225000000000001</v>
      </c>
      <c r="N195" s="73">
        <v>16</v>
      </c>
      <c r="O195" s="65">
        <v>3000</v>
      </c>
      <c r="P195" s="66">
        <f>Table224578910112345678941[[#This Row],[PEMBULATAN]]*O195</f>
        <v>48000</v>
      </c>
    </row>
    <row r="196" spans="1:16" ht="27" customHeight="1" x14ac:dyDescent="0.2">
      <c r="A196" s="14"/>
      <c r="B196" s="76"/>
      <c r="C196" s="74" t="s">
        <v>1683</v>
      </c>
      <c r="D196" s="79" t="s">
        <v>1169</v>
      </c>
      <c r="E196" s="13">
        <v>44442</v>
      </c>
      <c r="F196" s="77" t="s">
        <v>1170</v>
      </c>
      <c r="G196" s="13">
        <v>44447</v>
      </c>
      <c r="H196" s="78" t="s">
        <v>1171</v>
      </c>
      <c r="I196" s="16">
        <v>84</v>
      </c>
      <c r="J196" s="16">
        <v>54</v>
      </c>
      <c r="K196" s="16">
        <v>33</v>
      </c>
      <c r="L196" s="16">
        <v>17</v>
      </c>
      <c r="M196" s="82">
        <v>37.421999999999997</v>
      </c>
      <c r="N196" s="73">
        <v>38</v>
      </c>
      <c r="O196" s="65">
        <v>3000</v>
      </c>
      <c r="P196" s="66">
        <f>Table224578910112345678941[[#This Row],[PEMBULATAN]]*O196</f>
        <v>114000</v>
      </c>
    </row>
    <row r="197" spans="1:16" ht="27" customHeight="1" x14ac:dyDescent="0.2">
      <c r="A197" s="14"/>
      <c r="B197" s="76"/>
      <c r="C197" s="74" t="s">
        <v>1684</v>
      </c>
      <c r="D197" s="79" t="s">
        <v>1169</v>
      </c>
      <c r="E197" s="13">
        <v>44442</v>
      </c>
      <c r="F197" s="77" t="s">
        <v>1170</v>
      </c>
      <c r="G197" s="13">
        <v>44447</v>
      </c>
      <c r="H197" s="78" t="s">
        <v>1171</v>
      </c>
      <c r="I197" s="16">
        <v>86</v>
      </c>
      <c r="J197" s="16">
        <v>57</v>
      </c>
      <c r="K197" s="16">
        <v>33</v>
      </c>
      <c r="L197" s="16">
        <v>19</v>
      </c>
      <c r="M197" s="82">
        <v>40.441499999999998</v>
      </c>
      <c r="N197" s="73">
        <v>41</v>
      </c>
      <c r="O197" s="65">
        <v>3000</v>
      </c>
      <c r="P197" s="66">
        <f>Table224578910112345678941[[#This Row],[PEMBULATAN]]*O197</f>
        <v>123000</v>
      </c>
    </row>
    <row r="198" spans="1:16" ht="27" customHeight="1" x14ac:dyDescent="0.2">
      <c r="A198" s="14"/>
      <c r="B198" s="76"/>
      <c r="C198" s="74" t="s">
        <v>1685</v>
      </c>
      <c r="D198" s="79" t="s">
        <v>1169</v>
      </c>
      <c r="E198" s="13">
        <v>44442</v>
      </c>
      <c r="F198" s="77" t="s">
        <v>1170</v>
      </c>
      <c r="G198" s="13">
        <v>44447</v>
      </c>
      <c r="H198" s="78" t="s">
        <v>1171</v>
      </c>
      <c r="I198" s="16">
        <v>80</v>
      </c>
      <c r="J198" s="16">
        <v>59</v>
      </c>
      <c r="K198" s="16">
        <v>32</v>
      </c>
      <c r="L198" s="16">
        <v>11</v>
      </c>
      <c r="M198" s="82">
        <v>37.76</v>
      </c>
      <c r="N198" s="73">
        <v>38</v>
      </c>
      <c r="O198" s="65">
        <v>3000</v>
      </c>
      <c r="P198" s="66">
        <f>Table224578910112345678941[[#This Row],[PEMBULATAN]]*O198</f>
        <v>114000</v>
      </c>
    </row>
    <row r="199" spans="1:16" ht="27" customHeight="1" x14ac:dyDescent="0.2">
      <c r="A199" s="14"/>
      <c r="B199" s="76"/>
      <c r="C199" s="74" t="s">
        <v>1686</v>
      </c>
      <c r="D199" s="79" t="s">
        <v>1169</v>
      </c>
      <c r="E199" s="13">
        <v>44442</v>
      </c>
      <c r="F199" s="77" t="s">
        <v>1170</v>
      </c>
      <c r="G199" s="13">
        <v>44447</v>
      </c>
      <c r="H199" s="78" t="s">
        <v>1171</v>
      </c>
      <c r="I199" s="16">
        <v>100</v>
      </c>
      <c r="J199" s="16">
        <v>62</v>
      </c>
      <c r="K199" s="16">
        <v>29</v>
      </c>
      <c r="L199" s="16">
        <v>19</v>
      </c>
      <c r="M199" s="82">
        <v>44.95</v>
      </c>
      <c r="N199" s="73">
        <v>45</v>
      </c>
      <c r="O199" s="65">
        <v>3000</v>
      </c>
      <c r="P199" s="66">
        <f>Table224578910112345678941[[#This Row],[PEMBULATAN]]*O199</f>
        <v>135000</v>
      </c>
    </row>
    <row r="200" spans="1:16" ht="27" customHeight="1" x14ac:dyDescent="0.2">
      <c r="A200" s="14"/>
      <c r="B200" s="76"/>
      <c r="C200" s="74" t="s">
        <v>1687</v>
      </c>
      <c r="D200" s="79" t="s">
        <v>1169</v>
      </c>
      <c r="E200" s="13">
        <v>44442</v>
      </c>
      <c r="F200" s="77" t="s">
        <v>1170</v>
      </c>
      <c r="G200" s="13">
        <v>44447</v>
      </c>
      <c r="H200" s="78" t="s">
        <v>1171</v>
      </c>
      <c r="I200" s="16">
        <v>80</v>
      </c>
      <c r="J200" s="16">
        <v>47</v>
      </c>
      <c r="K200" s="16">
        <v>28</v>
      </c>
      <c r="L200" s="16">
        <v>14</v>
      </c>
      <c r="M200" s="82">
        <v>26.32</v>
      </c>
      <c r="N200" s="73">
        <v>27</v>
      </c>
      <c r="O200" s="65">
        <v>3000</v>
      </c>
      <c r="P200" s="66">
        <f>Table224578910112345678941[[#This Row],[PEMBULATAN]]*O200</f>
        <v>81000</v>
      </c>
    </row>
    <row r="201" spans="1:16" ht="27" customHeight="1" x14ac:dyDescent="0.2">
      <c r="A201" s="14"/>
      <c r="B201" s="76"/>
      <c r="C201" s="74" t="s">
        <v>1688</v>
      </c>
      <c r="D201" s="79" t="s">
        <v>1169</v>
      </c>
      <c r="E201" s="13">
        <v>44442</v>
      </c>
      <c r="F201" s="77" t="s">
        <v>1170</v>
      </c>
      <c r="G201" s="13">
        <v>44447</v>
      </c>
      <c r="H201" s="78" t="s">
        <v>1171</v>
      </c>
      <c r="I201" s="16">
        <v>80</v>
      </c>
      <c r="J201" s="16">
        <v>62</v>
      </c>
      <c r="K201" s="16">
        <v>22</v>
      </c>
      <c r="L201" s="16">
        <v>17</v>
      </c>
      <c r="M201" s="82">
        <v>27.28</v>
      </c>
      <c r="N201" s="73">
        <v>27</v>
      </c>
      <c r="O201" s="65">
        <v>3000</v>
      </c>
      <c r="P201" s="66">
        <f>Table224578910112345678941[[#This Row],[PEMBULATAN]]*O201</f>
        <v>81000</v>
      </c>
    </row>
    <row r="202" spans="1:16" ht="27" customHeight="1" x14ac:dyDescent="0.2">
      <c r="A202" s="14"/>
      <c r="B202" s="76"/>
      <c r="C202" s="74" t="s">
        <v>1689</v>
      </c>
      <c r="D202" s="79" t="s">
        <v>1169</v>
      </c>
      <c r="E202" s="13">
        <v>44442</v>
      </c>
      <c r="F202" s="77" t="s">
        <v>1170</v>
      </c>
      <c r="G202" s="13">
        <v>44447</v>
      </c>
      <c r="H202" s="78" t="s">
        <v>1171</v>
      </c>
      <c r="I202" s="16">
        <v>57</v>
      </c>
      <c r="J202" s="16">
        <v>62</v>
      </c>
      <c r="K202" s="16">
        <v>26</v>
      </c>
      <c r="L202" s="16">
        <v>10</v>
      </c>
      <c r="M202" s="82">
        <v>22.971</v>
      </c>
      <c r="N202" s="73">
        <v>23</v>
      </c>
      <c r="O202" s="65">
        <v>3000</v>
      </c>
      <c r="P202" s="66">
        <f>Table224578910112345678941[[#This Row],[PEMBULATAN]]*O202</f>
        <v>69000</v>
      </c>
    </row>
    <row r="203" spans="1:16" ht="27" customHeight="1" x14ac:dyDescent="0.2">
      <c r="A203" s="14"/>
      <c r="B203" s="76"/>
      <c r="C203" s="74" t="s">
        <v>1690</v>
      </c>
      <c r="D203" s="79" t="s">
        <v>1169</v>
      </c>
      <c r="E203" s="13">
        <v>44442</v>
      </c>
      <c r="F203" s="77" t="s">
        <v>1170</v>
      </c>
      <c r="G203" s="13">
        <v>44447</v>
      </c>
      <c r="H203" s="78" t="s">
        <v>1171</v>
      </c>
      <c r="I203" s="16">
        <v>96</v>
      </c>
      <c r="J203" s="16">
        <v>62</v>
      </c>
      <c r="K203" s="16">
        <v>32</v>
      </c>
      <c r="L203" s="16">
        <v>25</v>
      </c>
      <c r="M203" s="82">
        <v>47.616</v>
      </c>
      <c r="N203" s="73">
        <v>48</v>
      </c>
      <c r="O203" s="65">
        <v>3000</v>
      </c>
      <c r="P203" s="66">
        <f>Table224578910112345678941[[#This Row],[PEMBULATAN]]*O203</f>
        <v>144000</v>
      </c>
    </row>
    <row r="204" spans="1:16" ht="27" customHeight="1" x14ac:dyDescent="0.2">
      <c r="A204" s="14"/>
      <c r="B204" s="76"/>
      <c r="C204" s="74" t="s">
        <v>1691</v>
      </c>
      <c r="D204" s="79" t="s">
        <v>1169</v>
      </c>
      <c r="E204" s="13">
        <v>44442</v>
      </c>
      <c r="F204" s="77" t="s">
        <v>1170</v>
      </c>
      <c r="G204" s="13">
        <v>44447</v>
      </c>
      <c r="H204" s="78" t="s">
        <v>1171</v>
      </c>
      <c r="I204" s="16">
        <v>100</v>
      </c>
      <c r="J204" s="16">
        <v>65</v>
      </c>
      <c r="K204" s="16">
        <v>32</v>
      </c>
      <c r="L204" s="16">
        <v>21</v>
      </c>
      <c r="M204" s="82">
        <v>52</v>
      </c>
      <c r="N204" s="73">
        <v>52</v>
      </c>
      <c r="O204" s="65">
        <v>3000</v>
      </c>
      <c r="P204" s="66">
        <f>Table224578910112345678941[[#This Row],[PEMBULATAN]]*O204</f>
        <v>156000</v>
      </c>
    </row>
    <row r="205" spans="1:16" ht="27" customHeight="1" x14ac:dyDescent="0.2">
      <c r="A205" s="14"/>
      <c r="B205" s="76"/>
      <c r="C205" s="74" t="s">
        <v>1692</v>
      </c>
      <c r="D205" s="79" t="s">
        <v>1169</v>
      </c>
      <c r="E205" s="13">
        <v>44442</v>
      </c>
      <c r="F205" s="77" t="s">
        <v>1170</v>
      </c>
      <c r="G205" s="13">
        <v>44447</v>
      </c>
      <c r="H205" s="78" t="s">
        <v>1171</v>
      </c>
      <c r="I205" s="16">
        <v>98</v>
      </c>
      <c r="J205" s="16">
        <v>60</v>
      </c>
      <c r="K205" s="16">
        <v>31</v>
      </c>
      <c r="L205" s="16">
        <v>28</v>
      </c>
      <c r="M205" s="82">
        <v>45.57</v>
      </c>
      <c r="N205" s="73">
        <v>46</v>
      </c>
      <c r="O205" s="65">
        <v>3000</v>
      </c>
      <c r="P205" s="66">
        <f>Table224578910112345678941[[#This Row],[PEMBULATAN]]*O205</f>
        <v>138000</v>
      </c>
    </row>
    <row r="206" spans="1:16" ht="27" customHeight="1" x14ac:dyDescent="0.2">
      <c r="A206" s="14"/>
      <c r="B206" s="76"/>
      <c r="C206" s="74" t="s">
        <v>1693</v>
      </c>
      <c r="D206" s="79" t="s">
        <v>1169</v>
      </c>
      <c r="E206" s="13">
        <v>44442</v>
      </c>
      <c r="F206" s="77" t="s">
        <v>1170</v>
      </c>
      <c r="G206" s="13">
        <v>44447</v>
      </c>
      <c r="H206" s="78" t="s">
        <v>1171</v>
      </c>
      <c r="I206" s="16">
        <v>102</v>
      </c>
      <c r="J206" s="16">
        <v>54</v>
      </c>
      <c r="K206" s="16">
        <v>35</v>
      </c>
      <c r="L206" s="16">
        <v>23</v>
      </c>
      <c r="M206" s="82">
        <v>48.195</v>
      </c>
      <c r="N206" s="73">
        <v>48</v>
      </c>
      <c r="O206" s="65">
        <v>3000</v>
      </c>
      <c r="P206" s="66">
        <f>Table224578910112345678941[[#This Row],[PEMBULATAN]]*O206</f>
        <v>144000</v>
      </c>
    </row>
    <row r="207" spans="1:16" ht="27" customHeight="1" x14ac:dyDescent="0.2">
      <c r="A207" s="14"/>
      <c r="B207" s="76"/>
      <c r="C207" s="74" t="s">
        <v>1694</v>
      </c>
      <c r="D207" s="79" t="s">
        <v>1169</v>
      </c>
      <c r="E207" s="13">
        <v>44442</v>
      </c>
      <c r="F207" s="77" t="s">
        <v>1170</v>
      </c>
      <c r="G207" s="13">
        <v>44447</v>
      </c>
      <c r="H207" s="78" t="s">
        <v>1171</v>
      </c>
      <c r="I207" s="16">
        <v>92</v>
      </c>
      <c r="J207" s="16">
        <v>62</v>
      </c>
      <c r="K207" s="16">
        <v>32</v>
      </c>
      <c r="L207" s="16">
        <v>16</v>
      </c>
      <c r="M207" s="82">
        <v>45.631999999999998</v>
      </c>
      <c r="N207" s="73">
        <v>46</v>
      </c>
      <c r="O207" s="65">
        <v>3000</v>
      </c>
      <c r="P207" s="66">
        <f>Table224578910112345678941[[#This Row],[PEMBULATAN]]*O207</f>
        <v>138000</v>
      </c>
    </row>
    <row r="208" spans="1:16" ht="27" customHeight="1" x14ac:dyDescent="0.2">
      <c r="A208" s="14"/>
      <c r="B208" s="76"/>
      <c r="C208" s="74" t="s">
        <v>1695</v>
      </c>
      <c r="D208" s="79" t="s">
        <v>1169</v>
      </c>
      <c r="E208" s="13">
        <v>44442</v>
      </c>
      <c r="F208" s="77" t="s">
        <v>1170</v>
      </c>
      <c r="G208" s="13">
        <v>44447</v>
      </c>
      <c r="H208" s="78" t="s">
        <v>1171</v>
      </c>
      <c r="I208" s="16">
        <v>90</v>
      </c>
      <c r="J208" s="16">
        <v>67</v>
      </c>
      <c r="K208" s="16">
        <v>33</v>
      </c>
      <c r="L208" s="16">
        <v>13</v>
      </c>
      <c r="M208" s="82">
        <v>49.747500000000002</v>
      </c>
      <c r="N208" s="73">
        <v>50</v>
      </c>
      <c r="O208" s="65">
        <v>3000</v>
      </c>
      <c r="P208" s="66">
        <f>Table224578910112345678941[[#This Row],[PEMBULATAN]]*O208</f>
        <v>150000</v>
      </c>
    </row>
    <row r="209" spans="1:16" ht="27" customHeight="1" x14ac:dyDescent="0.2">
      <c r="A209" s="14"/>
      <c r="B209" s="76"/>
      <c r="C209" s="74" t="s">
        <v>1696</v>
      </c>
      <c r="D209" s="79" t="s">
        <v>1169</v>
      </c>
      <c r="E209" s="13">
        <v>44442</v>
      </c>
      <c r="F209" s="77" t="s">
        <v>1170</v>
      </c>
      <c r="G209" s="13">
        <v>44447</v>
      </c>
      <c r="H209" s="78" t="s">
        <v>1171</v>
      </c>
      <c r="I209" s="16">
        <v>72</v>
      </c>
      <c r="J209" s="16">
        <v>57</v>
      </c>
      <c r="K209" s="16">
        <v>35</v>
      </c>
      <c r="L209" s="16">
        <v>13</v>
      </c>
      <c r="M209" s="82">
        <v>35.909999999999997</v>
      </c>
      <c r="N209" s="73">
        <v>36</v>
      </c>
      <c r="O209" s="65">
        <v>3000</v>
      </c>
      <c r="P209" s="66">
        <f>Table224578910112345678941[[#This Row],[PEMBULATAN]]*O209</f>
        <v>108000</v>
      </c>
    </row>
    <row r="210" spans="1:16" ht="27" customHeight="1" x14ac:dyDescent="0.2">
      <c r="A210" s="14"/>
      <c r="B210" s="76"/>
      <c r="C210" s="74" t="s">
        <v>1697</v>
      </c>
      <c r="D210" s="79" t="s">
        <v>1169</v>
      </c>
      <c r="E210" s="13">
        <v>44442</v>
      </c>
      <c r="F210" s="77" t="s">
        <v>1170</v>
      </c>
      <c r="G210" s="13">
        <v>44447</v>
      </c>
      <c r="H210" s="78" t="s">
        <v>1171</v>
      </c>
      <c r="I210" s="16">
        <v>103</v>
      </c>
      <c r="J210" s="16">
        <v>64</v>
      </c>
      <c r="K210" s="16">
        <v>34</v>
      </c>
      <c r="L210" s="16">
        <v>23</v>
      </c>
      <c r="M210" s="82">
        <v>56.031999999999996</v>
      </c>
      <c r="N210" s="73">
        <v>56</v>
      </c>
      <c r="O210" s="65">
        <v>3000</v>
      </c>
      <c r="P210" s="66">
        <f>Table224578910112345678941[[#This Row],[PEMBULATAN]]*O210</f>
        <v>168000</v>
      </c>
    </row>
    <row r="211" spans="1:16" ht="27" customHeight="1" x14ac:dyDescent="0.2">
      <c r="A211" s="14"/>
      <c r="B211" s="76"/>
      <c r="C211" s="74" t="s">
        <v>1698</v>
      </c>
      <c r="D211" s="79" t="s">
        <v>1169</v>
      </c>
      <c r="E211" s="13">
        <v>44442</v>
      </c>
      <c r="F211" s="77" t="s">
        <v>1170</v>
      </c>
      <c r="G211" s="13">
        <v>44447</v>
      </c>
      <c r="H211" s="78" t="s">
        <v>1171</v>
      </c>
      <c r="I211" s="16">
        <v>100</v>
      </c>
      <c r="J211" s="16">
        <v>60</v>
      </c>
      <c r="K211" s="16">
        <v>24</v>
      </c>
      <c r="L211" s="16">
        <v>11</v>
      </c>
      <c r="M211" s="82">
        <v>36</v>
      </c>
      <c r="N211" s="73">
        <v>36</v>
      </c>
      <c r="O211" s="65">
        <v>3000</v>
      </c>
      <c r="P211" s="66">
        <f>Table224578910112345678941[[#This Row],[PEMBULATAN]]*O211</f>
        <v>108000</v>
      </c>
    </row>
    <row r="212" spans="1:16" ht="27" customHeight="1" x14ac:dyDescent="0.2">
      <c r="A212" s="14"/>
      <c r="B212" s="76"/>
      <c r="C212" s="74" t="s">
        <v>1699</v>
      </c>
      <c r="D212" s="79" t="s">
        <v>1169</v>
      </c>
      <c r="E212" s="13">
        <v>44442</v>
      </c>
      <c r="F212" s="77" t="s">
        <v>1170</v>
      </c>
      <c r="G212" s="13">
        <v>44447</v>
      </c>
      <c r="H212" s="78" t="s">
        <v>1171</v>
      </c>
      <c r="I212" s="16">
        <v>50</v>
      </c>
      <c r="J212" s="16">
        <v>39</v>
      </c>
      <c r="K212" s="16">
        <v>21</v>
      </c>
      <c r="L212" s="16">
        <v>5</v>
      </c>
      <c r="M212" s="82">
        <v>10.237500000000001</v>
      </c>
      <c r="N212" s="73">
        <v>10</v>
      </c>
      <c r="O212" s="65">
        <v>3000</v>
      </c>
      <c r="P212" s="66">
        <f>Table224578910112345678941[[#This Row],[PEMBULATAN]]*O212</f>
        <v>30000</v>
      </c>
    </row>
    <row r="213" spans="1:16" ht="27" customHeight="1" x14ac:dyDescent="0.2">
      <c r="A213" s="14"/>
      <c r="B213" s="76"/>
      <c r="C213" s="74" t="s">
        <v>1700</v>
      </c>
      <c r="D213" s="79" t="s">
        <v>1169</v>
      </c>
      <c r="E213" s="13">
        <v>44442</v>
      </c>
      <c r="F213" s="77" t="s">
        <v>1170</v>
      </c>
      <c r="G213" s="13">
        <v>44447</v>
      </c>
      <c r="H213" s="78" t="s">
        <v>1171</v>
      </c>
      <c r="I213" s="16">
        <v>90</v>
      </c>
      <c r="J213" s="16">
        <v>60</v>
      </c>
      <c r="K213" s="16">
        <v>23</v>
      </c>
      <c r="L213" s="16">
        <v>10</v>
      </c>
      <c r="M213" s="82">
        <v>31.05</v>
      </c>
      <c r="N213" s="73">
        <v>31</v>
      </c>
      <c r="O213" s="65">
        <v>3000</v>
      </c>
      <c r="P213" s="66">
        <f>Table224578910112345678941[[#This Row],[PEMBULATAN]]*O213</f>
        <v>93000</v>
      </c>
    </row>
    <row r="214" spans="1:16" ht="27" customHeight="1" x14ac:dyDescent="0.2">
      <c r="A214" s="14"/>
      <c r="B214" s="76"/>
      <c r="C214" s="74" t="s">
        <v>1701</v>
      </c>
      <c r="D214" s="79" t="s">
        <v>1169</v>
      </c>
      <c r="E214" s="13">
        <v>44442</v>
      </c>
      <c r="F214" s="77" t="s">
        <v>1170</v>
      </c>
      <c r="G214" s="13">
        <v>44447</v>
      </c>
      <c r="H214" s="78" t="s">
        <v>1171</v>
      </c>
      <c r="I214" s="16">
        <v>80</v>
      </c>
      <c r="J214" s="16">
        <v>56</v>
      </c>
      <c r="K214" s="16">
        <v>19</v>
      </c>
      <c r="L214" s="16">
        <v>14</v>
      </c>
      <c r="M214" s="82">
        <v>21.28</v>
      </c>
      <c r="N214" s="73">
        <v>21</v>
      </c>
      <c r="O214" s="65">
        <v>3000</v>
      </c>
      <c r="P214" s="66">
        <f>Table224578910112345678941[[#This Row],[PEMBULATAN]]*O214</f>
        <v>63000</v>
      </c>
    </row>
    <row r="215" spans="1:16" ht="27" customHeight="1" x14ac:dyDescent="0.2">
      <c r="A215" s="14"/>
      <c r="B215" s="76"/>
      <c r="C215" s="74" t="s">
        <v>1702</v>
      </c>
      <c r="D215" s="79" t="s">
        <v>1169</v>
      </c>
      <c r="E215" s="13">
        <v>44442</v>
      </c>
      <c r="F215" s="77" t="s">
        <v>1170</v>
      </c>
      <c r="G215" s="13">
        <v>44447</v>
      </c>
      <c r="H215" s="78" t="s">
        <v>1171</v>
      </c>
      <c r="I215" s="16">
        <v>95</v>
      </c>
      <c r="J215" s="16">
        <v>62</v>
      </c>
      <c r="K215" s="16">
        <v>30</v>
      </c>
      <c r="L215" s="16">
        <v>27</v>
      </c>
      <c r="M215" s="82">
        <v>44.174999999999997</v>
      </c>
      <c r="N215" s="73">
        <v>44</v>
      </c>
      <c r="O215" s="65">
        <v>3000</v>
      </c>
      <c r="P215" s="66">
        <f>Table224578910112345678941[[#This Row],[PEMBULATAN]]*O215</f>
        <v>132000</v>
      </c>
    </row>
    <row r="216" spans="1:16" ht="27" customHeight="1" x14ac:dyDescent="0.2">
      <c r="A216" s="14"/>
      <c r="B216" s="76"/>
      <c r="C216" s="74" t="s">
        <v>1703</v>
      </c>
      <c r="D216" s="79" t="s">
        <v>1169</v>
      </c>
      <c r="E216" s="13">
        <v>44442</v>
      </c>
      <c r="F216" s="77" t="s">
        <v>1170</v>
      </c>
      <c r="G216" s="13">
        <v>44447</v>
      </c>
      <c r="H216" s="78" t="s">
        <v>1171</v>
      </c>
      <c r="I216" s="16">
        <v>39</v>
      </c>
      <c r="J216" s="16">
        <v>67</v>
      </c>
      <c r="K216" s="16">
        <v>18</v>
      </c>
      <c r="L216" s="16">
        <v>5</v>
      </c>
      <c r="M216" s="82">
        <v>11.7585</v>
      </c>
      <c r="N216" s="73">
        <v>12</v>
      </c>
      <c r="O216" s="65">
        <v>3000</v>
      </c>
      <c r="P216" s="66">
        <f>Table224578910112345678941[[#This Row],[PEMBULATAN]]*O216</f>
        <v>36000</v>
      </c>
    </row>
    <row r="217" spans="1:16" ht="27" customHeight="1" x14ac:dyDescent="0.2">
      <c r="A217" s="14"/>
      <c r="B217" s="76"/>
      <c r="C217" s="74" t="s">
        <v>1704</v>
      </c>
      <c r="D217" s="79" t="s">
        <v>1169</v>
      </c>
      <c r="E217" s="13">
        <v>44442</v>
      </c>
      <c r="F217" s="77" t="s">
        <v>1170</v>
      </c>
      <c r="G217" s="13">
        <v>44447</v>
      </c>
      <c r="H217" s="78" t="s">
        <v>1171</v>
      </c>
      <c r="I217" s="16">
        <v>45</v>
      </c>
      <c r="J217" s="16">
        <v>40</v>
      </c>
      <c r="K217" s="16">
        <v>20</v>
      </c>
      <c r="L217" s="16">
        <v>4</v>
      </c>
      <c r="M217" s="82">
        <v>9</v>
      </c>
      <c r="N217" s="73">
        <v>9</v>
      </c>
      <c r="O217" s="65">
        <v>3000</v>
      </c>
      <c r="P217" s="66">
        <f>Table224578910112345678941[[#This Row],[PEMBULATAN]]*O217</f>
        <v>27000</v>
      </c>
    </row>
    <row r="218" spans="1:16" ht="27" customHeight="1" x14ac:dyDescent="0.2">
      <c r="A218" s="14"/>
      <c r="B218" s="76"/>
      <c r="C218" s="74" t="s">
        <v>1705</v>
      </c>
      <c r="D218" s="79" t="s">
        <v>1169</v>
      </c>
      <c r="E218" s="13">
        <v>44442</v>
      </c>
      <c r="F218" s="77" t="s">
        <v>1170</v>
      </c>
      <c r="G218" s="13">
        <v>44447</v>
      </c>
      <c r="H218" s="78" t="s">
        <v>1171</v>
      </c>
      <c r="I218" s="16">
        <v>88</v>
      </c>
      <c r="J218" s="16">
        <v>68</v>
      </c>
      <c r="K218" s="16">
        <v>20</v>
      </c>
      <c r="L218" s="16">
        <v>12</v>
      </c>
      <c r="M218" s="82">
        <v>29.92</v>
      </c>
      <c r="N218" s="73">
        <v>30</v>
      </c>
      <c r="O218" s="65">
        <v>3000</v>
      </c>
      <c r="P218" s="66">
        <f>Table224578910112345678941[[#This Row],[PEMBULATAN]]*O218</f>
        <v>90000</v>
      </c>
    </row>
    <row r="219" spans="1:16" ht="27" customHeight="1" x14ac:dyDescent="0.2">
      <c r="A219" s="14"/>
      <c r="B219" s="76"/>
      <c r="C219" s="74" t="s">
        <v>1706</v>
      </c>
      <c r="D219" s="79" t="s">
        <v>1169</v>
      </c>
      <c r="E219" s="13">
        <v>44442</v>
      </c>
      <c r="F219" s="77" t="s">
        <v>1170</v>
      </c>
      <c r="G219" s="13">
        <v>44447</v>
      </c>
      <c r="H219" s="78" t="s">
        <v>1171</v>
      </c>
      <c r="I219" s="16">
        <v>98</v>
      </c>
      <c r="J219" s="16">
        <v>47</v>
      </c>
      <c r="K219" s="16">
        <v>33</v>
      </c>
      <c r="L219" s="16">
        <v>25</v>
      </c>
      <c r="M219" s="82">
        <v>37.999499999999998</v>
      </c>
      <c r="N219" s="73">
        <v>38</v>
      </c>
      <c r="O219" s="65">
        <v>3000</v>
      </c>
      <c r="P219" s="66">
        <f>Table224578910112345678941[[#This Row],[PEMBULATAN]]*O219</f>
        <v>114000</v>
      </c>
    </row>
    <row r="220" spans="1:16" ht="27" customHeight="1" x14ac:dyDescent="0.2">
      <c r="A220" s="14"/>
      <c r="B220" s="76"/>
      <c r="C220" s="74" t="s">
        <v>1707</v>
      </c>
      <c r="D220" s="79" t="s">
        <v>1169</v>
      </c>
      <c r="E220" s="13">
        <v>44442</v>
      </c>
      <c r="F220" s="77" t="s">
        <v>1170</v>
      </c>
      <c r="G220" s="13">
        <v>44447</v>
      </c>
      <c r="H220" s="78" t="s">
        <v>1171</v>
      </c>
      <c r="I220" s="16">
        <v>104</v>
      </c>
      <c r="J220" s="16">
        <v>63</v>
      </c>
      <c r="K220" s="16">
        <v>23</v>
      </c>
      <c r="L220" s="16">
        <v>22</v>
      </c>
      <c r="M220" s="82">
        <v>37.673999999999999</v>
      </c>
      <c r="N220" s="73">
        <v>38</v>
      </c>
      <c r="O220" s="65">
        <v>3000</v>
      </c>
      <c r="P220" s="66">
        <f>Table224578910112345678941[[#This Row],[PEMBULATAN]]*O220</f>
        <v>114000</v>
      </c>
    </row>
    <row r="221" spans="1:16" ht="27" customHeight="1" x14ac:dyDescent="0.2">
      <c r="A221" s="14"/>
      <c r="B221" s="76"/>
      <c r="C221" s="74" t="s">
        <v>1708</v>
      </c>
      <c r="D221" s="79" t="s">
        <v>1169</v>
      </c>
      <c r="E221" s="13">
        <v>44442</v>
      </c>
      <c r="F221" s="77" t="s">
        <v>1170</v>
      </c>
      <c r="G221" s="13">
        <v>44447</v>
      </c>
      <c r="H221" s="78" t="s">
        <v>1171</v>
      </c>
      <c r="I221" s="16">
        <v>107</v>
      </c>
      <c r="J221" s="16">
        <v>60</v>
      </c>
      <c r="K221" s="16">
        <v>36</v>
      </c>
      <c r="L221" s="16">
        <v>26</v>
      </c>
      <c r="M221" s="82">
        <v>57.78</v>
      </c>
      <c r="N221" s="73">
        <v>58</v>
      </c>
      <c r="O221" s="65">
        <v>3000</v>
      </c>
      <c r="P221" s="66">
        <f>Table224578910112345678941[[#This Row],[PEMBULATAN]]*O221</f>
        <v>174000</v>
      </c>
    </row>
    <row r="222" spans="1:16" ht="27" customHeight="1" x14ac:dyDescent="0.2">
      <c r="A222" s="14"/>
      <c r="B222" s="76"/>
      <c r="C222" s="74" t="s">
        <v>1709</v>
      </c>
      <c r="D222" s="79" t="s">
        <v>1169</v>
      </c>
      <c r="E222" s="13">
        <v>44442</v>
      </c>
      <c r="F222" s="77" t="s">
        <v>1170</v>
      </c>
      <c r="G222" s="13">
        <v>44447</v>
      </c>
      <c r="H222" s="78" t="s">
        <v>1171</v>
      </c>
      <c r="I222" s="16">
        <v>85</v>
      </c>
      <c r="J222" s="16">
        <v>66</v>
      </c>
      <c r="K222" s="16">
        <v>24</v>
      </c>
      <c r="L222" s="16">
        <v>13</v>
      </c>
      <c r="M222" s="82">
        <v>33.659999999999997</v>
      </c>
      <c r="N222" s="73">
        <v>34</v>
      </c>
      <c r="O222" s="65">
        <v>3000</v>
      </c>
      <c r="P222" s="66">
        <f>Table224578910112345678941[[#This Row],[PEMBULATAN]]*O222</f>
        <v>102000</v>
      </c>
    </row>
    <row r="223" spans="1:16" ht="27" customHeight="1" x14ac:dyDescent="0.2">
      <c r="A223" s="14"/>
      <c r="B223" s="76"/>
      <c r="C223" s="74" t="s">
        <v>1710</v>
      </c>
      <c r="D223" s="79" t="s">
        <v>1169</v>
      </c>
      <c r="E223" s="13">
        <v>44442</v>
      </c>
      <c r="F223" s="77" t="s">
        <v>1170</v>
      </c>
      <c r="G223" s="13">
        <v>44447</v>
      </c>
      <c r="H223" s="78" t="s">
        <v>1171</v>
      </c>
      <c r="I223" s="16">
        <v>98</v>
      </c>
      <c r="J223" s="16">
        <v>58</v>
      </c>
      <c r="K223" s="16">
        <v>26</v>
      </c>
      <c r="L223" s="16">
        <v>11</v>
      </c>
      <c r="M223" s="82">
        <v>36.945999999999998</v>
      </c>
      <c r="N223" s="73">
        <v>37</v>
      </c>
      <c r="O223" s="65">
        <v>3000</v>
      </c>
      <c r="P223" s="66">
        <f>Table224578910112345678941[[#This Row],[PEMBULATAN]]*O223</f>
        <v>111000</v>
      </c>
    </row>
    <row r="224" spans="1:16" ht="27" customHeight="1" x14ac:dyDescent="0.2">
      <c r="A224" s="14"/>
      <c r="B224" s="76"/>
      <c r="C224" s="74" t="s">
        <v>1711</v>
      </c>
      <c r="D224" s="79" t="s">
        <v>1169</v>
      </c>
      <c r="E224" s="13">
        <v>44442</v>
      </c>
      <c r="F224" s="77" t="s">
        <v>1170</v>
      </c>
      <c r="G224" s="13">
        <v>44447</v>
      </c>
      <c r="H224" s="78" t="s">
        <v>1171</v>
      </c>
      <c r="I224" s="16">
        <v>103</v>
      </c>
      <c r="J224" s="16">
        <v>60</v>
      </c>
      <c r="K224" s="16">
        <v>33</v>
      </c>
      <c r="L224" s="16">
        <v>18</v>
      </c>
      <c r="M224" s="82">
        <v>50.984999999999999</v>
      </c>
      <c r="N224" s="73">
        <v>51</v>
      </c>
      <c r="O224" s="65">
        <v>3000</v>
      </c>
      <c r="P224" s="66">
        <f>Table224578910112345678941[[#This Row],[PEMBULATAN]]*O224</f>
        <v>153000</v>
      </c>
    </row>
    <row r="225" spans="1:16" ht="27" customHeight="1" x14ac:dyDescent="0.2">
      <c r="A225" s="14"/>
      <c r="B225" s="76"/>
      <c r="C225" s="74" t="s">
        <v>1712</v>
      </c>
      <c r="D225" s="79" t="s">
        <v>1169</v>
      </c>
      <c r="E225" s="13">
        <v>44442</v>
      </c>
      <c r="F225" s="77" t="s">
        <v>1170</v>
      </c>
      <c r="G225" s="13">
        <v>44447</v>
      </c>
      <c r="H225" s="78" t="s">
        <v>1171</v>
      </c>
      <c r="I225" s="16">
        <v>93</v>
      </c>
      <c r="J225" s="16">
        <v>50</v>
      </c>
      <c r="K225" s="16">
        <v>33</v>
      </c>
      <c r="L225" s="16">
        <v>9</v>
      </c>
      <c r="M225" s="82">
        <v>38.362499999999997</v>
      </c>
      <c r="N225" s="73">
        <v>39</v>
      </c>
      <c r="O225" s="65">
        <v>3000</v>
      </c>
      <c r="P225" s="66">
        <f>Table224578910112345678941[[#This Row],[PEMBULATAN]]*O225</f>
        <v>117000</v>
      </c>
    </row>
    <row r="226" spans="1:16" ht="27" customHeight="1" x14ac:dyDescent="0.2">
      <c r="A226" s="14"/>
      <c r="B226" s="76"/>
      <c r="C226" s="74" t="s">
        <v>1713</v>
      </c>
      <c r="D226" s="79" t="s">
        <v>1169</v>
      </c>
      <c r="E226" s="13">
        <v>44442</v>
      </c>
      <c r="F226" s="77" t="s">
        <v>1170</v>
      </c>
      <c r="G226" s="13">
        <v>44447</v>
      </c>
      <c r="H226" s="78" t="s">
        <v>1171</v>
      </c>
      <c r="I226" s="16">
        <v>108</v>
      </c>
      <c r="J226" s="16">
        <v>30</v>
      </c>
      <c r="K226" s="16">
        <v>30</v>
      </c>
      <c r="L226" s="16">
        <v>13</v>
      </c>
      <c r="M226" s="82">
        <v>24.3</v>
      </c>
      <c r="N226" s="73">
        <v>25</v>
      </c>
      <c r="O226" s="65">
        <v>3000</v>
      </c>
      <c r="P226" s="66">
        <f>Table224578910112345678941[[#This Row],[PEMBULATAN]]*O226</f>
        <v>75000</v>
      </c>
    </row>
    <row r="227" spans="1:16" ht="27" customHeight="1" x14ac:dyDescent="0.2">
      <c r="A227" s="14"/>
      <c r="B227" s="76"/>
      <c r="C227" s="74" t="s">
        <v>1714</v>
      </c>
      <c r="D227" s="79" t="s">
        <v>1169</v>
      </c>
      <c r="E227" s="13">
        <v>44442</v>
      </c>
      <c r="F227" s="77" t="s">
        <v>1170</v>
      </c>
      <c r="G227" s="13">
        <v>44447</v>
      </c>
      <c r="H227" s="78" t="s">
        <v>1171</v>
      </c>
      <c r="I227" s="16">
        <v>47</v>
      </c>
      <c r="J227" s="16">
        <v>32</v>
      </c>
      <c r="K227" s="16">
        <v>37</v>
      </c>
      <c r="L227" s="16">
        <v>9</v>
      </c>
      <c r="M227" s="82">
        <v>13.912000000000001</v>
      </c>
      <c r="N227" s="73">
        <v>14</v>
      </c>
      <c r="O227" s="65">
        <v>3000</v>
      </c>
      <c r="P227" s="66">
        <f>Table224578910112345678941[[#This Row],[PEMBULATAN]]*O227</f>
        <v>42000</v>
      </c>
    </row>
    <row r="228" spans="1:16" ht="27" customHeight="1" x14ac:dyDescent="0.2">
      <c r="A228" s="14"/>
      <c r="B228" s="76"/>
      <c r="C228" s="74" t="s">
        <v>1715</v>
      </c>
      <c r="D228" s="79" t="s">
        <v>1169</v>
      </c>
      <c r="E228" s="13">
        <v>44442</v>
      </c>
      <c r="F228" s="77" t="s">
        <v>1170</v>
      </c>
      <c r="G228" s="13">
        <v>44447</v>
      </c>
      <c r="H228" s="78" t="s">
        <v>1171</v>
      </c>
      <c r="I228" s="16">
        <v>44</v>
      </c>
      <c r="J228" s="16">
        <v>30</v>
      </c>
      <c r="K228" s="16">
        <v>30</v>
      </c>
      <c r="L228" s="16">
        <v>5</v>
      </c>
      <c r="M228" s="82">
        <v>9.9</v>
      </c>
      <c r="N228" s="73">
        <v>10</v>
      </c>
      <c r="O228" s="65">
        <v>3000</v>
      </c>
      <c r="P228" s="66">
        <f>Table224578910112345678941[[#This Row],[PEMBULATAN]]*O228</f>
        <v>30000</v>
      </c>
    </row>
    <row r="229" spans="1:16" ht="27" customHeight="1" x14ac:dyDescent="0.2">
      <c r="A229" s="14"/>
      <c r="B229" s="76"/>
      <c r="C229" s="74" t="s">
        <v>1716</v>
      </c>
      <c r="D229" s="79" t="s">
        <v>1169</v>
      </c>
      <c r="E229" s="13">
        <v>44442</v>
      </c>
      <c r="F229" s="77" t="s">
        <v>1170</v>
      </c>
      <c r="G229" s="13">
        <v>44447</v>
      </c>
      <c r="H229" s="78" t="s">
        <v>1171</v>
      </c>
      <c r="I229" s="16">
        <v>44</v>
      </c>
      <c r="J229" s="16">
        <v>32</v>
      </c>
      <c r="K229" s="16">
        <v>40</v>
      </c>
      <c r="L229" s="16">
        <v>1</v>
      </c>
      <c r="M229" s="82">
        <v>14.08</v>
      </c>
      <c r="N229" s="73">
        <v>14</v>
      </c>
      <c r="O229" s="65">
        <v>3000</v>
      </c>
      <c r="P229" s="66">
        <f>Table224578910112345678941[[#This Row],[PEMBULATAN]]*O229</f>
        <v>42000</v>
      </c>
    </row>
    <row r="230" spans="1:16" ht="27" customHeight="1" x14ac:dyDescent="0.2">
      <c r="A230" s="14"/>
      <c r="B230" s="76"/>
      <c r="C230" s="74" t="s">
        <v>1717</v>
      </c>
      <c r="D230" s="79" t="s">
        <v>1169</v>
      </c>
      <c r="E230" s="13">
        <v>44442</v>
      </c>
      <c r="F230" s="77" t="s">
        <v>1170</v>
      </c>
      <c r="G230" s="13">
        <v>44447</v>
      </c>
      <c r="H230" s="78" t="s">
        <v>1171</v>
      </c>
      <c r="I230" s="16">
        <v>40</v>
      </c>
      <c r="J230" s="16">
        <v>36</v>
      </c>
      <c r="K230" s="16">
        <v>23</v>
      </c>
      <c r="L230" s="16">
        <v>30</v>
      </c>
      <c r="M230" s="82">
        <v>8.2799999999999994</v>
      </c>
      <c r="N230" s="73">
        <v>30</v>
      </c>
      <c r="O230" s="65">
        <v>3000</v>
      </c>
      <c r="P230" s="66">
        <f>Table224578910112345678941[[#This Row],[PEMBULATAN]]*O230</f>
        <v>90000</v>
      </c>
    </row>
    <row r="231" spans="1:16" ht="27" customHeight="1" x14ac:dyDescent="0.2">
      <c r="A231" s="14"/>
      <c r="B231" s="76"/>
      <c r="C231" s="74" t="s">
        <v>1718</v>
      </c>
      <c r="D231" s="79" t="s">
        <v>1169</v>
      </c>
      <c r="E231" s="13">
        <v>44442</v>
      </c>
      <c r="F231" s="77" t="s">
        <v>1170</v>
      </c>
      <c r="G231" s="13">
        <v>44447</v>
      </c>
      <c r="H231" s="78" t="s">
        <v>1171</v>
      </c>
      <c r="I231" s="16">
        <v>75</v>
      </c>
      <c r="J231" s="16">
        <v>50</v>
      </c>
      <c r="K231" s="16">
        <v>53</v>
      </c>
      <c r="L231" s="16">
        <v>9</v>
      </c>
      <c r="M231" s="82">
        <v>49.6875</v>
      </c>
      <c r="N231" s="73">
        <v>50</v>
      </c>
      <c r="O231" s="65">
        <v>3000</v>
      </c>
      <c r="P231" s="66">
        <f>Table224578910112345678941[[#This Row],[PEMBULATAN]]*O231</f>
        <v>150000</v>
      </c>
    </row>
    <row r="232" spans="1:16" ht="27" customHeight="1" x14ac:dyDescent="0.2">
      <c r="A232" s="14"/>
      <c r="B232" s="76"/>
      <c r="C232" s="74" t="s">
        <v>1719</v>
      </c>
      <c r="D232" s="79" t="s">
        <v>1169</v>
      </c>
      <c r="E232" s="13">
        <v>44442</v>
      </c>
      <c r="F232" s="77" t="s">
        <v>1170</v>
      </c>
      <c r="G232" s="13">
        <v>44447</v>
      </c>
      <c r="H232" s="78" t="s">
        <v>1171</v>
      </c>
      <c r="I232" s="16">
        <v>45</v>
      </c>
      <c r="J232" s="16">
        <v>24</v>
      </c>
      <c r="K232" s="16">
        <v>21</v>
      </c>
      <c r="L232" s="16">
        <v>3</v>
      </c>
      <c r="M232" s="82">
        <v>5.67</v>
      </c>
      <c r="N232" s="73">
        <v>6</v>
      </c>
      <c r="O232" s="65">
        <v>3000</v>
      </c>
      <c r="P232" s="66">
        <f>Table224578910112345678941[[#This Row],[PEMBULATAN]]*O232</f>
        <v>18000</v>
      </c>
    </row>
    <row r="233" spans="1:16" ht="27" customHeight="1" x14ac:dyDescent="0.2">
      <c r="A233" s="14"/>
      <c r="B233" s="76"/>
      <c r="C233" s="74" t="s">
        <v>1720</v>
      </c>
      <c r="D233" s="79" t="s">
        <v>1169</v>
      </c>
      <c r="E233" s="13">
        <v>44442</v>
      </c>
      <c r="F233" s="77" t="s">
        <v>1170</v>
      </c>
      <c r="G233" s="13">
        <v>44447</v>
      </c>
      <c r="H233" s="78" t="s">
        <v>1171</v>
      </c>
      <c r="I233" s="16">
        <v>104</v>
      </c>
      <c r="J233" s="16">
        <v>15</v>
      </c>
      <c r="K233" s="16">
        <v>6</v>
      </c>
      <c r="L233" s="16">
        <v>2</v>
      </c>
      <c r="M233" s="82">
        <v>2.34</v>
      </c>
      <c r="N233" s="73">
        <v>3</v>
      </c>
      <c r="O233" s="65">
        <v>3000</v>
      </c>
      <c r="P233" s="66">
        <f>Table224578910112345678941[[#This Row],[PEMBULATAN]]*O233</f>
        <v>9000</v>
      </c>
    </row>
    <row r="234" spans="1:16" ht="27" customHeight="1" x14ac:dyDescent="0.2">
      <c r="A234" s="14"/>
      <c r="B234" s="76"/>
      <c r="C234" s="74" t="s">
        <v>1721</v>
      </c>
      <c r="D234" s="79" t="s">
        <v>1169</v>
      </c>
      <c r="E234" s="13">
        <v>44442</v>
      </c>
      <c r="F234" s="77" t="s">
        <v>1170</v>
      </c>
      <c r="G234" s="13">
        <v>44447</v>
      </c>
      <c r="H234" s="78" t="s">
        <v>1171</v>
      </c>
      <c r="I234" s="16">
        <v>88</v>
      </c>
      <c r="J234" s="16">
        <v>28</v>
      </c>
      <c r="K234" s="16">
        <v>10</v>
      </c>
      <c r="L234" s="16">
        <v>7</v>
      </c>
      <c r="M234" s="82">
        <v>6.16</v>
      </c>
      <c r="N234" s="73">
        <v>7</v>
      </c>
      <c r="O234" s="65">
        <v>3000</v>
      </c>
      <c r="P234" s="66">
        <f>Table224578910112345678941[[#This Row],[PEMBULATAN]]*O234</f>
        <v>21000</v>
      </c>
    </row>
    <row r="235" spans="1:16" ht="27" customHeight="1" x14ac:dyDescent="0.2">
      <c r="A235" s="14"/>
      <c r="B235" s="76"/>
      <c r="C235" s="74" t="s">
        <v>1722</v>
      </c>
      <c r="D235" s="79" t="s">
        <v>1169</v>
      </c>
      <c r="E235" s="13">
        <v>44442</v>
      </c>
      <c r="F235" s="77" t="s">
        <v>1170</v>
      </c>
      <c r="G235" s="13">
        <v>44447</v>
      </c>
      <c r="H235" s="78" t="s">
        <v>1171</v>
      </c>
      <c r="I235" s="16">
        <v>115</v>
      </c>
      <c r="J235" s="16">
        <v>11</v>
      </c>
      <c r="K235" s="16">
        <v>10</v>
      </c>
      <c r="L235" s="16">
        <v>3</v>
      </c>
      <c r="M235" s="82">
        <v>3.1625000000000001</v>
      </c>
      <c r="N235" s="73">
        <v>3</v>
      </c>
      <c r="O235" s="65">
        <v>3000</v>
      </c>
      <c r="P235" s="66">
        <f>Table224578910112345678941[[#This Row],[PEMBULATAN]]*O235</f>
        <v>9000</v>
      </c>
    </row>
    <row r="236" spans="1:16" ht="27" customHeight="1" x14ac:dyDescent="0.2">
      <c r="A236" s="14"/>
      <c r="B236" s="76"/>
      <c r="C236" s="74" t="s">
        <v>1723</v>
      </c>
      <c r="D236" s="79" t="s">
        <v>1169</v>
      </c>
      <c r="E236" s="13">
        <v>44442</v>
      </c>
      <c r="F236" s="77" t="s">
        <v>1170</v>
      </c>
      <c r="G236" s="13">
        <v>44447</v>
      </c>
      <c r="H236" s="78" t="s">
        <v>1171</v>
      </c>
      <c r="I236" s="16">
        <v>30</v>
      </c>
      <c r="J236" s="16">
        <v>25</v>
      </c>
      <c r="K236" s="16">
        <v>5</v>
      </c>
      <c r="L236" s="16">
        <v>1</v>
      </c>
      <c r="M236" s="82">
        <v>0.9375</v>
      </c>
      <c r="N236" s="73">
        <v>1</v>
      </c>
      <c r="O236" s="65">
        <v>3000</v>
      </c>
      <c r="P236" s="66">
        <f>Table224578910112345678941[[#This Row],[PEMBULATAN]]*O236</f>
        <v>3000</v>
      </c>
    </row>
    <row r="237" spans="1:16" ht="27" customHeight="1" x14ac:dyDescent="0.2">
      <c r="A237" s="14"/>
      <c r="B237" s="76"/>
      <c r="C237" s="74" t="s">
        <v>1724</v>
      </c>
      <c r="D237" s="79" t="s">
        <v>1169</v>
      </c>
      <c r="E237" s="13">
        <v>44442</v>
      </c>
      <c r="F237" s="77" t="s">
        <v>1170</v>
      </c>
      <c r="G237" s="13">
        <v>44447</v>
      </c>
      <c r="H237" s="78" t="s">
        <v>1171</v>
      </c>
      <c r="I237" s="16">
        <v>123</v>
      </c>
      <c r="J237" s="16">
        <v>2</v>
      </c>
      <c r="K237" s="16">
        <v>2</v>
      </c>
      <c r="L237" s="16">
        <v>1</v>
      </c>
      <c r="M237" s="82">
        <v>0.123</v>
      </c>
      <c r="N237" s="73">
        <v>1</v>
      </c>
      <c r="O237" s="65">
        <v>3000</v>
      </c>
      <c r="P237" s="66">
        <f>Table224578910112345678941[[#This Row],[PEMBULATAN]]*O237</f>
        <v>3000</v>
      </c>
    </row>
    <row r="238" spans="1:16" ht="27" customHeight="1" x14ac:dyDescent="0.2">
      <c r="A238" s="14"/>
      <c r="B238" s="76"/>
      <c r="C238" s="74" t="s">
        <v>1725</v>
      </c>
      <c r="D238" s="79" t="s">
        <v>1169</v>
      </c>
      <c r="E238" s="13">
        <v>44442</v>
      </c>
      <c r="F238" s="77" t="s">
        <v>1170</v>
      </c>
      <c r="G238" s="13">
        <v>44447</v>
      </c>
      <c r="H238" s="78" t="s">
        <v>1171</v>
      </c>
      <c r="I238" s="16">
        <v>112</v>
      </c>
      <c r="J238" s="16">
        <v>23</v>
      </c>
      <c r="K238" s="16">
        <v>7</v>
      </c>
      <c r="L238" s="16">
        <v>2</v>
      </c>
      <c r="M238" s="82">
        <v>4.508</v>
      </c>
      <c r="N238" s="73">
        <v>5</v>
      </c>
      <c r="O238" s="65">
        <v>3000</v>
      </c>
      <c r="P238" s="66">
        <f>Table224578910112345678941[[#This Row],[PEMBULATAN]]*O238</f>
        <v>15000</v>
      </c>
    </row>
    <row r="239" spans="1:16" ht="27" customHeight="1" x14ac:dyDescent="0.2">
      <c r="A239" s="14"/>
      <c r="B239" s="76"/>
      <c r="C239" s="74" t="s">
        <v>1726</v>
      </c>
      <c r="D239" s="79" t="s">
        <v>1169</v>
      </c>
      <c r="E239" s="13">
        <v>44442</v>
      </c>
      <c r="F239" s="77" t="s">
        <v>1170</v>
      </c>
      <c r="G239" s="13">
        <v>44447</v>
      </c>
      <c r="H239" s="78" t="s">
        <v>1171</v>
      </c>
      <c r="I239" s="16">
        <v>53</v>
      </c>
      <c r="J239" s="16">
        <v>56</v>
      </c>
      <c r="K239" s="16">
        <v>23</v>
      </c>
      <c r="L239" s="16">
        <v>12</v>
      </c>
      <c r="M239" s="82">
        <v>17.065999999999999</v>
      </c>
      <c r="N239" s="73">
        <v>17</v>
      </c>
      <c r="O239" s="65">
        <v>3000</v>
      </c>
      <c r="P239" s="66">
        <f>Table224578910112345678941[[#This Row],[PEMBULATAN]]*O239</f>
        <v>51000</v>
      </c>
    </row>
    <row r="240" spans="1:16" ht="27" customHeight="1" x14ac:dyDescent="0.2">
      <c r="A240" s="14"/>
      <c r="B240" s="76"/>
      <c r="C240" s="74" t="s">
        <v>1727</v>
      </c>
      <c r="D240" s="79" t="s">
        <v>1169</v>
      </c>
      <c r="E240" s="13">
        <v>44442</v>
      </c>
      <c r="F240" s="77" t="s">
        <v>1170</v>
      </c>
      <c r="G240" s="13">
        <v>44447</v>
      </c>
      <c r="H240" s="78" t="s">
        <v>1171</v>
      </c>
      <c r="I240" s="16">
        <v>88</v>
      </c>
      <c r="J240" s="16">
        <v>67</v>
      </c>
      <c r="K240" s="16">
        <v>36</v>
      </c>
      <c r="L240" s="16">
        <v>23</v>
      </c>
      <c r="M240" s="82">
        <v>53.064</v>
      </c>
      <c r="N240" s="73">
        <v>53</v>
      </c>
      <c r="O240" s="65">
        <v>3000</v>
      </c>
      <c r="P240" s="66">
        <f>Table224578910112345678941[[#This Row],[PEMBULATAN]]*O240</f>
        <v>159000</v>
      </c>
    </row>
    <row r="241" spans="1:16" ht="27" customHeight="1" x14ac:dyDescent="0.2">
      <c r="A241" s="14"/>
      <c r="B241" s="76"/>
      <c r="C241" s="74" t="s">
        <v>1728</v>
      </c>
      <c r="D241" s="79" t="s">
        <v>1169</v>
      </c>
      <c r="E241" s="13">
        <v>44442</v>
      </c>
      <c r="F241" s="77" t="s">
        <v>1170</v>
      </c>
      <c r="G241" s="13">
        <v>44447</v>
      </c>
      <c r="H241" s="78" t="s">
        <v>1171</v>
      </c>
      <c r="I241" s="16">
        <v>80</v>
      </c>
      <c r="J241" s="16">
        <v>50</v>
      </c>
      <c r="K241" s="16">
        <v>18</v>
      </c>
      <c r="L241" s="16">
        <v>9</v>
      </c>
      <c r="M241" s="82">
        <v>18</v>
      </c>
      <c r="N241" s="73">
        <v>18</v>
      </c>
      <c r="O241" s="65">
        <v>3000</v>
      </c>
      <c r="P241" s="66">
        <f>Table224578910112345678941[[#This Row],[PEMBULATAN]]*O241</f>
        <v>54000</v>
      </c>
    </row>
    <row r="242" spans="1:16" ht="27" customHeight="1" x14ac:dyDescent="0.2">
      <c r="A242" s="14"/>
      <c r="B242" s="76"/>
      <c r="C242" s="74" t="s">
        <v>1729</v>
      </c>
      <c r="D242" s="79" t="s">
        <v>1169</v>
      </c>
      <c r="E242" s="13">
        <v>44442</v>
      </c>
      <c r="F242" s="77" t="s">
        <v>1170</v>
      </c>
      <c r="G242" s="13">
        <v>44447</v>
      </c>
      <c r="H242" s="78" t="s">
        <v>1171</v>
      </c>
      <c r="I242" s="16">
        <v>66</v>
      </c>
      <c r="J242" s="16">
        <v>66</v>
      </c>
      <c r="K242" s="16">
        <v>6</v>
      </c>
      <c r="L242" s="16">
        <v>2</v>
      </c>
      <c r="M242" s="82">
        <v>6.5339999999999998</v>
      </c>
      <c r="N242" s="73">
        <v>7</v>
      </c>
      <c r="O242" s="65">
        <v>3000</v>
      </c>
      <c r="P242" s="66">
        <f>Table224578910112345678941[[#This Row],[PEMBULATAN]]*O242</f>
        <v>21000</v>
      </c>
    </row>
    <row r="243" spans="1:16" ht="27" customHeight="1" x14ac:dyDescent="0.2">
      <c r="A243" s="14"/>
      <c r="B243" s="76"/>
      <c r="C243" s="74" t="s">
        <v>1730</v>
      </c>
      <c r="D243" s="79" t="s">
        <v>1169</v>
      </c>
      <c r="E243" s="13">
        <v>44442</v>
      </c>
      <c r="F243" s="77" t="s">
        <v>1170</v>
      </c>
      <c r="G243" s="13">
        <v>44447</v>
      </c>
      <c r="H243" s="78" t="s">
        <v>1171</v>
      </c>
      <c r="I243" s="16">
        <v>83</v>
      </c>
      <c r="J243" s="16">
        <v>32</v>
      </c>
      <c r="K243" s="16">
        <v>4</v>
      </c>
      <c r="L243" s="16">
        <v>2</v>
      </c>
      <c r="M243" s="82">
        <v>2.6560000000000001</v>
      </c>
      <c r="N243" s="73">
        <v>3</v>
      </c>
      <c r="O243" s="65">
        <v>3000</v>
      </c>
      <c r="P243" s="66">
        <f>Table224578910112345678941[[#This Row],[PEMBULATAN]]*O243</f>
        <v>9000</v>
      </c>
    </row>
    <row r="244" spans="1:16" ht="27" customHeight="1" x14ac:dyDescent="0.2">
      <c r="A244" s="14"/>
      <c r="B244" s="76"/>
      <c r="C244" s="74" t="s">
        <v>1731</v>
      </c>
      <c r="D244" s="79" t="s">
        <v>1169</v>
      </c>
      <c r="E244" s="13">
        <v>44442</v>
      </c>
      <c r="F244" s="77" t="s">
        <v>1170</v>
      </c>
      <c r="G244" s="13">
        <v>44447</v>
      </c>
      <c r="H244" s="78" t="s">
        <v>1171</v>
      </c>
      <c r="I244" s="16">
        <v>86</v>
      </c>
      <c r="J244" s="16">
        <v>39</v>
      </c>
      <c r="K244" s="16">
        <v>14</v>
      </c>
      <c r="L244" s="16">
        <v>3</v>
      </c>
      <c r="M244" s="82">
        <v>11.739000000000001</v>
      </c>
      <c r="N244" s="73">
        <v>12</v>
      </c>
      <c r="O244" s="65">
        <v>3000</v>
      </c>
      <c r="P244" s="66">
        <f>Table224578910112345678941[[#This Row],[PEMBULATAN]]*O244</f>
        <v>36000</v>
      </c>
    </row>
    <row r="245" spans="1:16" ht="27" customHeight="1" x14ac:dyDescent="0.2">
      <c r="A245" s="14"/>
      <c r="B245" s="76"/>
      <c r="C245" s="74" t="s">
        <v>1732</v>
      </c>
      <c r="D245" s="79" t="s">
        <v>1169</v>
      </c>
      <c r="E245" s="13">
        <v>44442</v>
      </c>
      <c r="F245" s="77" t="s">
        <v>1170</v>
      </c>
      <c r="G245" s="13">
        <v>44447</v>
      </c>
      <c r="H245" s="78" t="s">
        <v>1171</v>
      </c>
      <c r="I245" s="16">
        <v>90</v>
      </c>
      <c r="J245" s="16">
        <v>40</v>
      </c>
      <c r="K245" s="16">
        <v>34</v>
      </c>
      <c r="L245" s="16">
        <v>7</v>
      </c>
      <c r="M245" s="82">
        <v>30.6</v>
      </c>
      <c r="N245" s="73">
        <v>31</v>
      </c>
      <c r="O245" s="65">
        <v>3000</v>
      </c>
      <c r="P245" s="66">
        <f>Table224578910112345678941[[#This Row],[PEMBULATAN]]*O245</f>
        <v>93000</v>
      </c>
    </row>
    <row r="246" spans="1:16" ht="27" customHeight="1" x14ac:dyDescent="0.2">
      <c r="A246" s="14"/>
      <c r="B246" s="76"/>
      <c r="C246" s="74" t="s">
        <v>1733</v>
      </c>
      <c r="D246" s="79" t="s">
        <v>1169</v>
      </c>
      <c r="E246" s="13">
        <v>44442</v>
      </c>
      <c r="F246" s="77" t="s">
        <v>1170</v>
      </c>
      <c r="G246" s="13">
        <v>44447</v>
      </c>
      <c r="H246" s="78" t="s">
        <v>1171</v>
      </c>
      <c r="I246" s="16">
        <v>55</v>
      </c>
      <c r="J246" s="16">
        <v>58</v>
      </c>
      <c r="K246" s="16">
        <v>8</v>
      </c>
      <c r="L246" s="16">
        <v>5</v>
      </c>
      <c r="M246" s="82">
        <v>6.38</v>
      </c>
      <c r="N246" s="73">
        <v>7</v>
      </c>
      <c r="O246" s="65">
        <v>3000</v>
      </c>
      <c r="P246" s="66">
        <f>Table224578910112345678941[[#This Row],[PEMBULATAN]]*O246</f>
        <v>21000</v>
      </c>
    </row>
    <row r="247" spans="1:16" ht="27" customHeight="1" x14ac:dyDescent="0.2">
      <c r="A247" s="14"/>
      <c r="B247" s="76"/>
      <c r="C247" s="74" t="s">
        <v>1734</v>
      </c>
      <c r="D247" s="79" t="s">
        <v>1169</v>
      </c>
      <c r="E247" s="13">
        <v>44442</v>
      </c>
      <c r="F247" s="77" t="s">
        <v>1170</v>
      </c>
      <c r="G247" s="13">
        <v>44447</v>
      </c>
      <c r="H247" s="78" t="s">
        <v>1171</v>
      </c>
      <c r="I247" s="16">
        <v>47</v>
      </c>
      <c r="J247" s="16">
        <v>47</v>
      </c>
      <c r="K247" s="16">
        <v>13</v>
      </c>
      <c r="L247" s="16">
        <v>4</v>
      </c>
      <c r="M247" s="82">
        <v>7.1792499999999997</v>
      </c>
      <c r="N247" s="73">
        <v>7</v>
      </c>
      <c r="O247" s="65">
        <v>3000</v>
      </c>
      <c r="P247" s="66">
        <f>Table224578910112345678941[[#This Row],[PEMBULATAN]]*O247</f>
        <v>21000</v>
      </c>
    </row>
    <row r="248" spans="1:16" ht="27" customHeight="1" x14ac:dyDescent="0.2">
      <c r="A248" s="14"/>
      <c r="B248" s="76"/>
      <c r="C248" s="74" t="s">
        <v>1735</v>
      </c>
      <c r="D248" s="79" t="s">
        <v>1169</v>
      </c>
      <c r="E248" s="13">
        <v>44442</v>
      </c>
      <c r="F248" s="77" t="s">
        <v>1170</v>
      </c>
      <c r="G248" s="13">
        <v>44447</v>
      </c>
      <c r="H248" s="78" t="s">
        <v>1171</v>
      </c>
      <c r="I248" s="16">
        <v>95</v>
      </c>
      <c r="J248" s="16">
        <v>58</v>
      </c>
      <c r="K248" s="16">
        <v>30</v>
      </c>
      <c r="L248" s="16">
        <v>18</v>
      </c>
      <c r="M248" s="82">
        <v>41.325000000000003</v>
      </c>
      <c r="N248" s="73">
        <v>42</v>
      </c>
      <c r="O248" s="65">
        <v>3000</v>
      </c>
      <c r="P248" s="66">
        <f>Table224578910112345678941[[#This Row],[PEMBULATAN]]*O248</f>
        <v>126000</v>
      </c>
    </row>
    <row r="249" spans="1:16" ht="27" customHeight="1" x14ac:dyDescent="0.2">
      <c r="A249" s="14"/>
      <c r="B249" s="76"/>
      <c r="C249" s="74" t="s">
        <v>1736</v>
      </c>
      <c r="D249" s="79" t="s">
        <v>1169</v>
      </c>
      <c r="E249" s="13">
        <v>44442</v>
      </c>
      <c r="F249" s="77" t="s">
        <v>1170</v>
      </c>
      <c r="G249" s="13">
        <v>44447</v>
      </c>
      <c r="H249" s="78" t="s">
        <v>1171</v>
      </c>
      <c r="I249" s="16">
        <v>47</v>
      </c>
      <c r="J249" s="16">
        <v>47</v>
      </c>
      <c r="K249" s="16">
        <v>33</v>
      </c>
      <c r="L249" s="16">
        <v>13</v>
      </c>
      <c r="M249" s="82">
        <v>18.224250000000001</v>
      </c>
      <c r="N249" s="73">
        <v>18</v>
      </c>
      <c r="O249" s="65">
        <v>3000</v>
      </c>
      <c r="P249" s="66">
        <f>Table224578910112345678941[[#This Row],[PEMBULATAN]]*O249</f>
        <v>54000</v>
      </c>
    </row>
    <row r="250" spans="1:16" ht="27" customHeight="1" x14ac:dyDescent="0.2">
      <c r="A250" s="14"/>
      <c r="B250" s="76"/>
      <c r="C250" s="74" t="s">
        <v>1737</v>
      </c>
      <c r="D250" s="79" t="s">
        <v>1169</v>
      </c>
      <c r="E250" s="13">
        <v>44442</v>
      </c>
      <c r="F250" s="77" t="s">
        <v>1170</v>
      </c>
      <c r="G250" s="13">
        <v>44447</v>
      </c>
      <c r="H250" s="78" t="s">
        <v>1171</v>
      </c>
      <c r="I250" s="16">
        <v>84</v>
      </c>
      <c r="J250" s="16">
        <v>50</v>
      </c>
      <c r="K250" s="16">
        <v>37</v>
      </c>
      <c r="L250" s="16">
        <v>18</v>
      </c>
      <c r="M250" s="82">
        <v>38.85</v>
      </c>
      <c r="N250" s="73">
        <v>39</v>
      </c>
      <c r="O250" s="65">
        <v>3000</v>
      </c>
      <c r="P250" s="66">
        <f>Table224578910112345678941[[#This Row],[PEMBULATAN]]*O250</f>
        <v>117000</v>
      </c>
    </row>
    <row r="251" spans="1:16" ht="27" customHeight="1" x14ac:dyDescent="0.2">
      <c r="A251" s="14"/>
      <c r="B251" s="76"/>
      <c r="C251" s="74" t="s">
        <v>1993</v>
      </c>
      <c r="D251" s="79" t="s">
        <v>1169</v>
      </c>
      <c r="E251" s="13">
        <v>44442</v>
      </c>
      <c r="F251" s="77" t="s">
        <v>1170</v>
      </c>
      <c r="G251" s="13">
        <v>44447</v>
      </c>
      <c r="H251" s="78" t="s">
        <v>1171</v>
      </c>
      <c r="I251" s="16">
        <v>92</v>
      </c>
      <c r="J251" s="16">
        <v>45</v>
      </c>
      <c r="K251" s="16">
        <v>28</v>
      </c>
      <c r="L251" s="16">
        <v>13</v>
      </c>
      <c r="M251" s="82">
        <f>Table224578910112345678941[[#This Row],[P]]*Table224578910112345678941[[#This Row],[L]]*Table224578910112345678941[[#This Row],[T]]/4000</f>
        <v>28.98</v>
      </c>
      <c r="N251" s="73">
        <v>29</v>
      </c>
      <c r="O251" s="65">
        <v>3000</v>
      </c>
      <c r="P251" s="66">
        <f>Table224578910112345678941[[#This Row],[PEMBULATAN]]*O251</f>
        <v>87000</v>
      </c>
    </row>
    <row r="252" spans="1:16" ht="27" customHeight="1" x14ac:dyDescent="0.2">
      <c r="A252" s="14"/>
      <c r="B252" s="76"/>
      <c r="C252" s="74" t="s">
        <v>1992</v>
      </c>
      <c r="D252" s="79" t="s">
        <v>1169</v>
      </c>
      <c r="E252" s="13">
        <v>44442</v>
      </c>
      <c r="F252" s="77" t="s">
        <v>1170</v>
      </c>
      <c r="G252" s="13">
        <v>44447</v>
      </c>
      <c r="H252" s="78" t="s">
        <v>1171</v>
      </c>
      <c r="I252" s="16">
        <v>105</v>
      </c>
      <c r="J252" s="16">
        <v>58</v>
      </c>
      <c r="K252" s="16">
        <v>43</v>
      </c>
      <c r="L252" s="16">
        <v>39</v>
      </c>
      <c r="M252" s="82">
        <f>Table224578910112345678941[[#This Row],[P]]*Table224578910112345678941[[#This Row],[L]]*Table224578910112345678941[[#This Row],[T]]/4000</f>
        <v>65.467500000000001</v>
      </c>
      <c r="N252" s="73">
        <v>66</v>
      </c>
      <c r="O252" s="65">
        <v>3000</v>
      </c>
      <c r="P252" s="66">
        <f>Table224578910112345678941[[#This Row],[PEMBULATAN]]*O252</f>
        <v>198000</v>
      </c>
    </row>
    <row r="253" spans="1:16" ht="27" customHeight="1" x14ac:dyDescent="0.2">
      <c r="A253" s="14"/>
      <c r="B253" s="76"/>
      <c r="C253" s="74" t="s">
        <v>1738</v>
      </c>
      <c r="D253" s="79" t="s">
        <v>1169</v>
      </c>
      <c r="E253" s="13">
        <v>44442</v>
      </c>
      <c r="F253" s="77" t="s">
        <v>1170</v>
      </c>
      <c r="G253" s="13">
        <v>44447</v>
      </c>
      <c r="H253" s="78" t="s">
        <v>1171</v>
      </c>
      <c r="I253" s="16">
        <v>55</v>
      </c>
      <c r="J253" s="16">
        <v>85</v>
      </c>
      <c r="K253" s="16">
        <v>22</v>
      </c>
      <c r="L253" s="16">
        <v>18</v>
      </c>
      <c r="M253" s="82">
        <v>25.712499999999999</v>
      </c>
      <c r="N253" s="73">
        <v>26</v>
      </c>
      <c r="O253" s="65">
        <v>3000</v>
      </c>
      <c r="P253" s="66">
        <f>Table224578910112345678941[[#This Row],[PEMBULATAN]]*O253</f>
        <v>78000</v>
      </c>
    </row>
    <row r="254" spans="1:16" ht="22.5" customHeight="1" x14ac:dyDescent="0.2">
      <c r="A254" s="124" t="s">
        <v>29</v>
      </c>
      <c r="B254" s="125"/>
      <c r="C254" s="125"/>
      <c r="D254" s="125"/>
      <c r="E254" s="125"/>
      <c r="F254" s="125"/>
      <c r="G254" s="125"/>
      <c r="H254" s="125"/>
      <c r="I254" s="125"/>
      <c r="J254" s="125"/>
      <c r="K254" s="125"/>
      <c r="L254" s="126"/>
      <c r="M254" s="80">
        <f>SUBTOTAL(109,Table224578910112345678941[KG VOLUME])</f>
        <v>6873.9354999999978</v>
      </c>
      <c r="N254" s="69">
        <f>SUM(N3:N253)</f>
        <v>6987</v>
      </c>
      <c r="O254" s="127">
        <f>SUM(P3:P253)</f>
        <v>20961000</v>
      </c>
      <c r="P254" s="128"/>
    </row>
    <row r="255" spans="1:16" ht="18" customHeight="1" x14ac:dyDescent="0.2">
      <c r="A255" s="87"/>
      <c r="B255" s="57" t="s">
        <v>41</v>
      </c>
      <c r="C255" s="56"/>
      <c r="D255" s="58" t="s">
        <v>42</v>
      </c>
      <c r="E255" s="87"/>
      <c r="F255" s="87"/>
      <c r="G255" s="87"/>
      <c r="H255" s="87"/>
      <c r="I255" s="87"/>
      <c r="J255" s="87"/>
      <c r="K255" s="87"/>
      <c r="L255" s="87"/>
      <c r="M255" s="88"/>
      <c r="N255" s="89" t="s">
        <v>50</v>
      </c>
      <c r="O255" s="90"/>
      <c r="P255" s="90">
        <f>O254*10%</f>
        <v>2096100</v>
      </c>
    </row>
    <row r="256" spans="1:16" ht="18" customHeight="1" thickBot="1" x14ac:dyDescent="0.25">
      <c r="A256" s="87"/>
      <c r="B256" s="57"/>
      <c r="C256" s="56"/>
      <c r="D256" s="58"/>
      <c r="E256" s="87"/>
      <c r="F256" s="87"/>
      <c r="G256" s="87"/>
      <c r="H256" s="87"/>
      <c r="I256" s="87"/>
      <c r="J256" s="87"/>
      <c r="K256" s="87"/>
      <c r="L256" s="87"/>
      <c r="M256" s="88"/>
      <c r="N256" s="91" t="s">
        <v>51</v>
      </c>
      <c r="O256" s="92"/>
      <c r="P256" s="92">
        <f>O254-P255</f>
        <v>18864900</v>
      </c>
    </row>
    <row r="257" spans="1:16" ht="18" customHeight="1" x14ac:dyDescent="0.2">
      <c r="A257" s="11"/>
      <c r="H257" s="64"/>
      <c r="N257" s="63" t="s">
        <v>30</v>
      </c>
      <c r="P257" s="70">
        <f>P256*1%</f>
        <v>188649</v>
      </c>
    </row>
    <row r="258" spans="1:16" ht="18" customHeight="1" thickBot="1" x14ac:dyDescent="0.25">
      <c r="A258" s="11"/>
      <c r="H258" s="64"/>
      <c r="N258" s="63" t="s">
        <v>52</v>
      </c>
      <c r="P258" s="72">
        <f>P256*2%</f>
        <v>377298</v>
      </c>
    </row>
    <row r="259" spans="1:16" ht="18" customHeight="1" x14ac:dyDescent="0.2">
      <c r="A259" s="11"/>
      <c r="H259" s="64"/>
      <c r="N259" s="67" t="s">
        <v>31</v>
      </c>
      <c r="O259" s="68"/>
      <c r="P259" s="71">
        <f>P256+P257-P258</f>
        <v>18676251</v>
      </c>
    </row>
    <row r="261" spans="1:16" x14ac:dyDescent="0.2">
      <c r="A261" s="11"/>
      <c r="H261" s="64"/>
      <c r="P261" s="72"/>
    </row>
    <row r="262" spans="1:16" x14ac:dyDescent="0.2">
      <c r="A262" s="11"/>
      <c r="H262" s="64"/>
      <c r="O262" s="59"/>
      <c r="P262" s="72"/>
    </row>
    <row r="263" spans="1:16" s="3" customFormat="1" x14ac:dyDescent="0.25">
      <c r="A263" s="11"/>
      <c r="B263" s="2"/>
      <c r="C263" s="2"/>
      <c r="E263" s="12"/>
      <c r="H263" s="64"/>
      <c r="N263" s="15"/>
      <c r="O263" s="15"/>
      <c r="P263" s="15"/>
    </row>
    <row r="264" spans="1:16" s="3" customFormat="1" x14ac:dyDescent="0.25">
      <c r="A264" s="11"/>
      <c r="B264" s="2"/>
      <c r="C264" s="2"/>
      <c r="E264" s="12"/>
      <c r="H264" s="64"/>
      <c r="N264" s="15"/>
      <c r="O264" s="15"/>
      <c r="P264" s="15"/>
    </row>
    <row r="265" spans="1:16" s="3" customFormat="1" x14ac:dyDescent="0.25">
      <c r="A265" s="11"/>
      <c r="B265" s="2"/>
      <c r="C265" s="2"/>
      <c r="E265" s="12"/>
      <c r="H265" s="64"/>
      <c r="N265" s="15"/>
      <c r="O265" s="15"/>
      <c r="P265" s="15"/>
    </row>
    <row r="266" spans="1:16" s="3" customFormat="1" x14ac:dyDescent="0.25">
      <c r="A266" s="11"/>
      <c r="B266" s="2"/>
      <c r="C266" s="2"/>
      <c r="E266" s="12"/>
      <c r="H266" s="64"/>
      <c r="N266" s="15"/>
      <c r="O266" s="15"/>
      <c r="P266" s="15"/>
    </row>
    <row r="267" spans="1:16" s="3" customFormat="1" x14ac:dyDescent="0.25">
      <c r="A267" s="11"/>
      <c r="B267" s="2"/>
      <c r="C267" s="2"/>
      <c r="E267" s="12"/>
      <c r="H267" s="64"/>
      <c r="N267" s="15"/>
      <c r="O267" s="15"/>
      <c r="P267" s="15"/>
    </row>
    <row r="268" spans="1:16" s="3" customFormat="1" x14ac:dyDescent="0.25">
      <c r="A268" s="11"/>
      <c r="B268" s="2"/>
      <c r="C268" s="2"/>
      <c r="E268" s="12"/>
      <c r="H268" s="64"/>
      <c r="N268" s="15"/>
      <c r="O268" s="15"/>
      <c r="P268" s="15"/>
    </row>
    <row r="269" spans="1:16" s="3" customFormat="1" x14ac:dyDescent="0.25">
      <c r="A269" s="11"/>
      <c r="B269" s="2"/>
      <c r="C269" s="2"/>
      <c r="E269" s="12"/>
      <c r="H269" s="64"/>
      <c r="N269" s="15"/>
      <c r="O269" s="15"/>
      <c r="P269" s="15"/>
    </row>
    <row r="270" spans="1:16" s="3" customFormat="1" x14ac:dyDescent="0.25">
      <c r="A270" s="11"/>
      <c r="B270" s="2"/>
      <c r="C270" s="2"/>
      <c r="E270" s="12"/>
      <c r="H270" s="64"/>
      <c r="N270" s="15"/>
      <c r="O270" s="15"/>
      <c r="P270" s="15"/>
    </row>
    <row r="271" spans="1:16" s="3" customFormat="1" x14ac:dyDescent="0.25">
      <c r="A271" s="11"/>
      <c r="B271" s="2"/>
      <c r="C271" s="2"/>
      <c r="E271" s="12"/>
      <c r="H271" s="64"/>
      <c r="N271" s="15"/>
      <c r="O271" s="15"/>
      <c r="P271" s="15"/>
    </row>
    <row r="272" spans="1:16" s="3" customFormat="1" x14ac:dyDescent="0.25">
      <c r="A272" s="11"/>
      <c r="B272" s="2"/>
      <c r="C272" s="2"/>
      <c r="E272" s="12"/>
      <c r="H272" s="64"/>
      <c r="N272" s="15"/>
      <c r="O272" s="15"/>
      <c r="P272" s="15"/>
    </row>
    <row r="273" spans="1:16" s="3" customFormat="1" x14ac:dyDescent="0.25">
      <c r="A273" s="11"/>
      <c r="B273" s="2"/>
      <c r="C273" s="2"/>
      <c r="E273" s="12"/>
      <c r="H273" s="64"/>
      <c r="N273" s="15"/>
      <c r="O273" s="15"/>
      <c r="P273" s="15"/>
    </row>
    <row r="274" spans="1:16" s="3" customFormat="1" x14ac:dyDescent="0.25">
      <c r="A274" s="11"/>
      <c r="B274" s="2"/>
      <c r="C274" s="2"/>
      <c r="E274" s="12"/>
      <c r="H274" s="64"/>
      <c r="N274" s="15"/>
      <c r="O274" s="15"/>
      <c r="P274" s="15"/>
    </row>
  </sheetData>
  <mergeCells count="2">
    <mergeCell ref="A254:L254"/>
    <mergeCell ref="O254:P254"/>
  </mergeCells>
  <conditionalFormatting sqref="B3:B253">
    <cfRule type="duplicateValues" dxfId="102" priority="43"/>
  </conditionalFormatting>
  <conditionalFormatting sqref="C1:C1048576">
    <cfRule type="duplicateValues" dxfId="101" priority="57"/>
  </conditionalFormatting>
  <conditionalFormatting sqref="Q1:Q1048576 C1:C1048576">
    <cfRule type="duplicateValues" dxfId="100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34"/>
  <sheetViews>
    <sheetView zoomScale="110" zoomScaleNormal="110" workbookViewId="0">
      <pane xSplit="3" ySplit="2" topLeftCell="D147" activePane="bottomRight" state="frozen"/>
      <selection pane="topRight" activeCell="B1" sqref="B1"/>
      <selection pane="bottomLeft" activeCell="A3" sqref="A3"/>
      <selection pane="bottomRight" activeCell="D149" sqref="D149"/>
    </sheetView>
  </sheetViews>
  <sheetFormatPr defaultRowHeight="15" x14ac:dyDescent="0.2"/>
  <cols>
    <col min="1" max="1" width="8" style="4" customWidth="1"/>
    <col min="2" max="2" width="20.140625" style="2" customWidth="1"/>
    <col min="3" max="3" width="14.5703125" style="2" customWidth="1"/>
    <col min="4" max="4" width="14.42578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43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38</v>
      </c>
      <c r="J2" s="7" t="s">
        <v>39</v>
      </c>
      <c r="K2" s="7" t="s">
        <v>40</v>
      </c>
      <c r="L2" s="62" t="s">
        <v>44</v>
      </c>
      <c r="M2" s="62" t="s">
        <v>45</v>
      </c>
      <c r="N2" s="62" t="s">
        <v>6</v>
      </c>
      <c r="O2" s="62" t="s">
        <v>46</v>
      </c>
      <c r="P2" s="62" t="s">
        <v>47</v>
      </c>
    </row>
    <row r="3" spans="1:16" ht="26.25" customHeight="1" x14ac:dyDescent="0.2">
      <c r="A3" s="84" t="s">
        <v>2034</v>
      </c>
      <c r="B3" s="75" t="s">
        <v>702</v>
      </c>
      <c r="C3" s="9" t="s">
        <v>703</v>
      </c>
      <c r="D3" s="77" t="s">
        <v>213</v>
      </c>
      <c r="E3" s="13">
        <v>44443</v>
      </c>
      <c r="F3" s="77" t="s">
        <v>907</v>
      </c>
      <c r="G3" s="13">
        <v>44449</v>
      </c>
      <c r="H3" s="10" t="s">
        <v>701</v>
      </c>
      <c r="I3" s="1">
        <v>83</v>
      </c>
      <c r="J3" s="1">
        <v>60</v>
      </c>
      <c r="K3" s="1">
        <v>39</v>
      </c>
      <c r="L3" s="1">
        <v>15</v>
      </c>
      <c r="M3" s="81">
        <v>48.555</v>
      </c>
      <c r="N3" s="8">
        <v>49</v>
      </c>
      <c r="O3" s="65">
        <v>3000</v>
      </c>
      <c r="P3" s="66">
        <f>Table224578910112345678910[[#This Row],[PEMBULATAN]]*O3</f>
        <v>147000</v>
      </c>
    </row>
    <row r="4" spans="1:16" ht="26.25" customHeight="1" x14ac:dyDescent="0.2">
      <c r="A4" s="14"/>
      <c r="B4" s="76"/>
      <c r="C4" s="9" t="s">
        <v>704</v>
      </c>
      <c r="D4" s="77" t="s">
        <v>213</v>
      </c>
      <c r="E4" s="13">
        <v>44443</v>
      </c>
      <c r="F4" s="77" t="s">
        <v>907</v>
      </c>
      <c r="G4" s="13">
        <v>44449</v>
      </c>
      <c r="H4" s="10" t="s">
        <v>701</v>
      </c>
      <c r="I4" s="1">
        <v>44</v>
      </c>
      <c r="J4" s="1">
        <v>59</v>
      </c>
      <c r="K4" s="1">
        <v>15</v>
      </c>
      <c r="L4" s="1">
        <v>5</v>
      </c>
      <c r="M4" s="81">
        <v>9.7349999999999994</v>
      </c>
      <c r="N4" s="8">
        <v>10</v>
      </c>
      <c r="O4" s="65">
        <v>3000</v>
      </c>
      <c r="P4" s="66">
        <f>Table224578910112345678910[[#This Row],[PEMBULATAN]]*O4</f>
        <v>30000</v>
      </c>
    </row>
    <row r="5" spans="1:16" ht="26.25" customHeight="1" x14ac:dyDescent="0.2">
      <c r="A5" s="14"/>
      <c r="B5" s="14"/>
      <c r="C5" s="9" t="s">
        <v>705</v>
      </c>
      <c r="D5" s="77" t="s">
        <v>213</v>
      </c>
      <c r="E5" s="13">
        <v>44443</v>
      </c>
      <c r="F5" s="77" t="s">
        <v>907</v>
      </c>
      <c r="G5" s="13">
        <v>44449</v>
      </c>
      <c r="H5" s="10" t="s">
        <v>701</v>
      </c>
      <c r="I5" s="1">
        <v>89</v>
      </c>
      <c r="J5" s="1">
        <v>47</v>
      </c>
      <c r="K5" s="1">
        <v>36</v>
      </c>
      <c r="L5" s="1">
        <v>17</v>
      </c>
      <c r="M5" s="81">
        <v>37.646999999999998</v>
      </c>
      <c r="N5" s="8">
        <v>38</v>
      </c>
      <c r="O5" s="65">
        <v>3000</v>
      </c>
      <c r="P5" s="66">
        <f>Table224578910112345678910[[#This Row],[PEMBULATAN]]*O5</f>
        <v>114000</v>
      </c>
    </row>
    <row r="6" spans="1:16" ht="26.25" customHeight="1" x14ac:dyDescent="0.2">
      <c r="A6" s="14"/>
      <c r="B6" s="14"/>
      <c r="C6" s="74" t="s">
        <v>706</v>
      </c>
      <c r="D6" s="79" t="s">
        <v>213</v>
      </c>
      <c r="E6" s="13">
        <v>44443</v>
      </c>
      <c r="F6" s="77" t="s">
        <v>907</v>
      </c>
      <c r="G6" s="13">
        <v>44449</v>
      </c>
      <c r="H6" s="78" t="s">
        <v>701</v>
      </c>
      <c r="I6" s="16">
        <v>80</v>
      </c>
      <c r="J6" s="16">
        <v>54</v>
      </c>
      <c r="K6" s="16">
        <v>34</v>
      </c>
      <c r="L6" s="16">
        <v>17</v>
      </c>
      <c r="M6" s="82">
        <v>36.72</v>
      </c>
      <c r="N6" s="73">
        <v>37</v>
      </c>
      <c r="O6" s="65">
        <v>3000</v>
      </c>
      <c r="P6" s="66">
        <f>Table224578910112345678910[[#This Row],[PEMBULATAN]]*O6</f>
        <v>111000</v>
      </c>
    </row>
    <row r="7" spans="1:16" ht="26.25" customHeight="1" x14ac:dyDescent="0.2">
      <c r="A7" s="14"/>
      <c r="B7" s="14"/>
      <c r="C7" s="74" t="s">
        <v>707</v>
      </c>
      <c r="D7" s="79" t="s">
        <v>213</v>
      </c>
      <c r="E7" s="13">
        <v>44443</v>
      </c>
      <c r="F7" s="77" t="s">
        <v>907</v>
      </c>
      <c r="G7" s="13">
        <v>44449</v>
      </c>
      <c r="H7" s="78" t="s">
        <v>701</v>
      </c>
      <c r="I7" s="16">
        <v>102</v>
      </c>
      <c r="J7" s="16">
        <v>50</v>
      </c>
      <c r="K7" s="16">
        <v>31</v>
      </c>
      <c r="L7" s="16">
        <v>26</v>
      </c>
      <c r="M7" s="82">
        <v>39.524999999999999</v>
      </c>
      <c r="N7" s="73">
        <v>40</v>
      </c>
      <c r="O7" s="65">
        <v>3000</v>
      </c>
      <c r="P7" s="66">
        <f>Table224578910112345678910[[#This Row],[PEMBULATAN]]*O7</f>
        <v>120000</v>
      </c>
    </row>
    <row r="8" spans="1:16" ht="26.25" customHeight="1" x14ac:dyDescent="0.2">
      <c r="A8" s="14"/>
      <c r="B8" s="14"/>
      <c r="C8" s="74" t="s">
        <v>708</v>
      </c>
      <c r="D8" s="79" t="s">
        <v>213</v>
      </c>
      <c r="E8" s="13">
        <v>44443</v>
      </c>
      <c r="F8" s="77" t="s">
        <v>907</v>
      </c>
      <c r="G8" s="13">
        <v>44449</v>
      </c>
      <c r="H8" s="78" t="s">
        <v>701</v>
      </c>
      <c r="I8" s="16">
        <v>89</v>
      </c>
      <c r="J8" s="16">
        <v>53</v>
      </c>
      <c r="K8" s="16">
        <v>25</v>
      </c>
      <c r="L8" s="16">
        <v>16</v>
      </c>
      <c r="M8" s="82">
        <v>29.481249999999999</v>
      </c>
      <c r="N8" s="73">
        <v>30</v>
      </c>
      <c r="O8" s="65">
        <v>3000</v>
      </c>
      <c r="P8" s="66">
        <f>Table224578910112345678910[[#This Row],[PEMBULATAN]]*O8</f>
        <v>90000</v>
      </c>
    </row>
    <row r="9" spans="1:16" ht="26.25" customHeight="1" x14ac:dyDescent="0.2">
      <c r="A9" s="14"/>
      <c r="B9" s="14"/>
      <c r="C9" s="74" t="s">
        <v>709</v>
      </c>
      <c r="D9" s="79" t="s">
        <v>213</v>
      </c>
      <c r="E9" s="13">
        <v>44443</v>
      </c>
      <c r="F9" s="77" t="s">
        <v>907</v>
      </c>
      <c r="G9" s="13">
        <v>44449</v>
      </c>
      <c r="H9" s="78" t="s">
        <v>701</v>
      </c>
      <c r="I9" s="16">
        <v>81</v>
      </c>
      <c r="J9" s="16">
        <v>51</v>
      </c>
      <c r="K9" s="16">
        <v>13</v>
      </c>
      <c r="L9" s="16">
        <v>8</v>
      </c>
      <c r="M9" s="82">
        <v>13.425750000000001</v>
      </c>
      <c r="N9" s="73">
        <v>14</v>
      </c>
      <c r="O9" s="65">
        <v>3000</v>
      </c>
      <c r="P9" s="66">
        <f>Table224578910112345678910[[#This Row],[PEMBULATAN]]*O9</f>
        <v>42000</v>
      </c>
    </row>
    <row r="10" spans="1:16" ht="26.25" customHeight="1" x14ac:dyDescent="0.2">
      <c r="A10" s="14"/>
      <c r="B10" s="14"/>
      <c r="C10" s="74" t="s">
        <v>710</v>
      </c>
      <c r="D10" s="79" t="s">
        <v>213</v>
      </c>
      <c r="E10" s="13">
        <v>44443</v>
      </c>
      <c r="F10" s="77" t="s">
        <v>907</v>
      </c>
      <c r="G10" s="13">
        <v>44449</v>
      </c>
      <c r="H10" s="78" t="s">
        <v>701</v>
      </c>
      <c r="I10" s="16">
        <v>96</v>
      </c>
      <c r="J10" s="16">
        <v>55</v>
      </c>
      <c r="K10" s="16">
        <v>36</v>
      </c>
      <c r="L10" s="16">
        <v>15</v>
      </c>
      <c r="M10" s="82">
        <v>47.52</v>
      </c>
      <c r="N10" s="73">
        <v>48</v>
      </c>
      <c r="O10" s="65">
        <v>3000</v>
      </c>
      <c r="P10" s="66">
        <f>Table224578910112345678910[[#This Row],[PEMBULATAN]]*O10</f>
        <v>144000</v>
      </c>
    </row>
    <row r="11" spans="1:16" ht="26.25" customHeight="1" x14ac:dyDescent="0.2">
      <c r="A11" s="14"/>
      <c r="B11" s="14"/>
      <c r="C11" s="74" t="s">
        <v>711</v>
      </c>
      <c r="D11" s="79" t="s">
        <v>213</v>
      </c>
      <c r="E11" s="13">
        <v>44443</v>
      </c>
      <c r="F11" s="77" t="s">
        <v>907</v>
      </c>
      <c r="G11" s="13">
        <v>44449</v>
      </c>
      <c r="H11" s="78" t="s">
        <v>701</v>
      </c>
      <c r="I11" s="16">
        <v>83</v>
      </c>
      <c r="J11" s="16">
        <v>53</v>
      </c>
      <c r="K11" s="16">
        <v>31</v>
      </c>
      <c r="L11" s="16">
        <v>22</v>
      </c>
      <c r="M11" s="82">
        <v>34.09225</v>
      </c>
      <c r="N11" s="73">
        <v>34</v>
      </c>
      <c r="O11" s="65">
        <v>3000</v>
      </c>
      <c r="P11" s="66">
        <f>Table224578910112345678910[[#This Row],[PEMBULATAN]]*O11</f>
        <v>102000</v>
      </c>
    </row>
    <row r="12" spans="1:16" ht="26.25" customHeight="1" x14ac:dyDescent="0.2">
      <c r="A12" s="14"/>
      <c r="B12" s="14"/>
      <c r="C12" s="74" t="s">
        <v>712</v>
      </c>
      <c r="D12" s="79" t="s">
        <v>213</v>
      </c>
      <c r="E12" s="13">
        <v>44443</v>
      </c>
      <c r="F12" s="77" t="s">
        <v>907</v>
      </c>
      <c r="G12" s="13">
        <v>44449</v>
      </c>
      <c r="H12" s="78" t="s">
        <v>701</v>
      </c>
      <c r="I12" s="16">
        <v>58</v>
      </c>
      <c r="J12" s="16">
        <v>56</v>
      </c>
      <c r="K12" s="16">
        <v>25</v>
      </c>
      <c r="L12" s="16">
        <v>9</v>
      </c>
      <c r="M12" s="82">
        <v>20.3</v>
      </c>
      <c r="N12" s="73">
        <v>21</v>
      </c>
      <c r="O12" s="65">
        <v>3000</v>
      </c>
      <c r="P12" s="66">
        <f>Table224578910112345678910[[#This Row],[PEMBULATAN]]*O12</f>
        <v>63000</v>
      </c>
    </row>
    <row r="13" spans="1:16" ht="26.25" customHeight="1" x14ac:dyDescent="0.2">
      <c r="A13" s="14"/>
      <c r="B13" s="14"/>
      <c r="C13" s="74" t="s">
        <v>713</v>
      </c>
      <c r="D13" s="79" t="s">
        <v>213</v>
      </c>
      <c r="E13" s="13">
        <v>44443</v>
      </c>
      <c r="F13" s="77" t="s">
        <v>907</v>
      </c>
      <c r="G13" s="13">
        <v>44449</v>
      </c>
      <c r="H13" s="78" t="s">
        <v>701</v>
      </c>
      <c r="I13" s="16">
        <v>78</v>
      </c>
      <c r="J13" s="16">
        <v>53</v>
      </c>
      <c r="K13" s="16">
        <v>35</v>
      </c>
      <c r="L13" s="16">
        <v>12</v>
      </c>
      <c r="M13" s="82">
        <v>36.172499999999999</v>
      </c>
      <c r="N13" s="73">
        <v>36</v>
      </c>
      <c r="O13" s="65">
        <v>3000</v>
      </c>
      <c r="P13" s="66">
        <f>Table224578910112345678910[[#This Row],[PEMBULATAN]]*O13</f>
        <v>108000</v>
      </c>
    </row>
    <row r="14" spans="1:16" ht="26.25" customHeight="1" x14ac:dyDescent="0.2">
      <c r="A14" s="14"/>
      <c r="B14" s="14"/>
      <c r="C14" s="74" t="s">
        <v>714</v>
      </c>
      <c r="D14" s="79" t="s">
        <v>213</v>
      </c>
      <c r="E14" s="13">
        <v>44443</v>
      </c>
      <c r="F14" s="77" t="s">
        <v>907</v>
      </c>
      <c r="G14" s="13">
        <v>44449</v>
      </c>
      <c r="H14" s="78" t="s">
        <v>701</v>
      </c>
      <c r="I14" s="16">
        <v>82</v>
      </c>
      <c r="J14" s="16">
        <v>53</v>
      </c>
      <c r="K14" s="16">
        <v>28</v>
      </c>
      <c r="L14" s="16">
        <v>9</v>
      </c>
      <c r="M14" s="82">
        <v>30.422000000000001</v>
      </c>
      <c r="N14" s="73">
        <v>31</v>
      </c>
      <c r="O14" s="65">
        <v>3000</v>
      </c>
      <c r="P14" s="66">
        <f>Table224578910112345678910[[#This Row],[PEMBULATAN]]*O14</f>
        <v>93000</v>
      </c>
    </row>
    <row r="15" spans="1:16" ht="26.25" customHeight="1" x14ac:dyDescent="0.2">
      <c r="A15" s="14"/>
      <c r="B15" s="14"/>
      <c r="C15" s="74" t="s">
        <v>715</v>
      </c>
      <c r="D15" s="79" t="s">
        <v>213</v>
      </c>
      <c r="E15" s="13">
        <v>44443</v>
      </c>
      <c r="F15" s="77" t="s">
        <v>907</v>
      </c>
      <c r="G15" s="13">
        <v>44449</v>
      </c>
      <c r="H15" s="78" t="s">
        <v>701</v>
      </c>
      <c r="I15" s="16">
        <v>82</v>
      </c>
      <c r="J15" s="16">
        <v>53</v>
      </c>
      <c r="K15" s="16">
        <v>21</v>
      </c>
      <c r="L15" s="16">
        <v>18</v>
      </c>
      <c r="M15" s="82">
        <v>22.816500000000001</v>
      </c>
      <c r="N15" s="73">
        <v>23</v>
      </c>
      <c r="O15" s="65">
        <v>3000</v>
      </c>
      <c r="P15" s="66">
        <f>Table224578910112345678910[[#This Row],[PEMBULATAN]]*O15</f>
        <v>69000</v>
      </c>
    </row>
    <row r="16" spans="1:16" ht="26.25" customHeight="1" x14ac:dyDescent="0.2">
      <c r="A16" s="14"/>
      <c r="B16" s="14"/>
      <c r="C16" s="74" t="s">
        <v>716</v>
      </c>
      <c r="D16" s="79" t="s">
        <v>213</v>
      </c>
      <c r="E16" s="13">
        <v>44443</v>
      </c>
      <c r="F16" s="77" t="s">
        <v>907</v>
      </c>
      <c r="G16" s="13">
        <v>44449</v>
      </c>
      <c r="H16" s="78" t="s">
        <v>701</v>
      </c>
      <c r="I16" s="16">
        <v>57</v>
      </c>
      <c r="J16" s="16">
        <v>45</v>
      </c>
      <c r="K16" s="16">
        <v>18</v>
      </c>
      <c r="L16" s="16">
        <v>4</v>
      </c>
      <c r="M16" s="82">
        <v>11.5425</v>
      </c>
      <c r="N16" s="73">
        <v>12</v>
      </c>
      <c r="O16" s="65">
        <v>3000</v>
      </c>
      <c r="P16" s="66">
        <f>Table224578910112345678910[[#This Row],[PEMBULATAN]]*O16</f>
        <v>36000</v>
      </c>
    </row>
    <row r="17" spans="1:16" ht="26.25" customHeight="1" x14ac:dyDescent="0.2">
      <c r="A17" s="14"/>
      <c r="B17" s="14"/>
      <c r="C17" s="74" t="s">
        <v>717</v>
      </c>
      <c r="D17" s="79" t="s">
        <v>213</v>
      </c>
      <c r="E17" s="13">
        <v>44443</v>
      </c>
      <c r="F17" s="77" t="s">
        <v>907</v>
      </c>
      <c r="G17" s="13">
        <v>44449</v>
      </c>
      <c r="H17" s="78" t="s">
        <v>701</v>
      </c>
      <c r="I17" s="16">
        <v>69</v>
      </c>
      <c r="J17" s="16">
        <v>59</v>
      </c>
      <c r="K17" s="16">
        <v>24</v>
      </c>
      <c r="L17" s="16">
        <v>6</v>
      </c>
      <c r="M17" s="82">
        <v>24.425999999999998</v>
      </c>
      <c r="N17" s="73">
        <v>25</v>
      </c>
      <c r="O17" s="65">
        <v>3000</v>
      </c>
      <c r="P17" s="66">
        <f>Table224578910112345678910[[#This Row],[PEMBULATAN]]*O17</f>
        <v>75000</v>
      </c>
    </row>
    <row r="18" spans="1:16" ht="26.25" customHeight="1" x14ac:dyDescent="0.2">
      <c r="A18" s="14"/>
      <c r="B18" s="14"/>
      <c r="C18" s="74" t="s">
        <v>718</v>
      </c>
      <c r="D18" s="79" t="s">
        <v>213</v>
      </c>
      <c r="E18" s="13">
        <v>44443</v>
      </c>
      <c r="F18" s="77" t="s">
        <v>907</v>
      </c>
      <c r="G18" s="13">
        <v>44449</v>
      </c>
      <c r="H18" s="78" t="s">
        <v>701</v>
      </c>
      <c r="I18" s="16">
        <v>55</v>
      </c>
      <c r="J18" s="16">
        <v>60</v>
      </c>
      <c r="K18" s="16">
        <v>24</v>
      </c>
      <c r="L18" s="16">
        <v>13</v>
      </c>
      <c r="M18" s="82">
        <v>19.8</v>
      </c>
      <c r="N18" s="73">
        <v>20</v>
      </c>
      <c r="O18" s="65">
        <v>3000</v>
      </c>
      <c r="P18" s="66">
        <f>Table224578910112345678910[[#This Row],[PEMBULATAN]]*O18</f>
        <v>60000</v>
      </c>
    </row>
    <row r="19" spans="1:16" ht="26.25" customHeight="1" x14ac:dyDescent="0.2">
      <c r="A19" s="14"/>
      <c r="B19" s="14"/>
      <c r="C19" s="74" t="s">
        <v>719</v>
      </c>
      <c r="D19" s="79" t="s">
        <v>213</v>
      </c>
      <c r="E19" s="13">
        <v>44443</v>
      </c>
      <c r="F19" s="77" t="s">
        <v>907</v>
      </c>
      <c r="G19" s="13">
        <v>44449</v>
      </c>
      <c r="H19" s="78" t="s">
        <v>701</v>
      </c>
      <c r="I19" s="16">
        <v>57</v>
      </c>
      <c r="J19" s="16">
        <v>52</v>
      </c>
      <c r="K19" s="16">
        <v>26</v>
      </c>
      <c r="L19" s="16">
        <v>4</v>
      </c>
      <c r="M19" s="82">
        <v>19.265999999999998</v>
      </c>
      <c r="N19" s="73">
        <v>19</v>
      </c>
      <c r="O19" s="65">
        <v>3000</v>
      </c>
      <c r="P19" s="66">
        <f>Table224578910112345678910[[#This Row],[PEMBULATAN]]*O19</f>
        <v>57000</v>
      </c>
    </row>
    <row r="20" spans="1:16" ht="26.25" customHeight="1" x14ac:dyDescent="0.2">
      <c r="A20" s="14"/>
      <c r="B20" s="14"/>
      <c r="C20" s="74" t="s">
        <v>720</v>
      </c>
      <c r="D20" s="79" t="s">
        <v>213</v>
      </c>
      <c r="E20" s="13">
        <v>44443</v>
      </c>
      <c r="F20" s="77" t="s">
        <v>907</v>
      </c>
      <c r="G20" s="13">
        <v>44449</v>
      </c>
      <c r="H20" s="78" t="s">
        <v>701</v>
      </c>
      <c r="I20" s="16">
        <v>34</v>
      </c>
      <c r="J20" s="16">
        <v>32</v>
      </c>
      <c r="K20" s="16">
        <v>17</v>
      </c>
      <c r="L20" s="16">
        <v>1</v>
      </c>
      <c r="M20" s="82">
        <v>4.6239999999999997</v>
      </c>
      <c r="N20" s="73">
        <v>5</v>
      </c>
      <c r="O20" s="65">
        <v>3000</v>
      </c>
      <c r="P20" s="66">
        <f>Table224578910112345678910[[#This Row],[PEMBULATAN]]*O20</f>
        <v>15000</v>
      </c>
    </row>
    <row r="21" spans="1:16" ht="26.25" customHeight="1" x14ac:dyDescent="0.2">
      <c r="A21" s="14"/>
      <c r="B21" s="14"/>
      <c r="C21" s="74" t="s">
        <v>721</v>
      </c>
      <c r="D21" s="79" t="s">
        <v>213</v>
      </c>
      <c r="E21" s="13">
        <v>44443</v>
      </c>
      <c r="F21" s="77" t="s">
        <v>907</v>
      </c>
      <c r="G21" s="13">
        <v>44449</v>
      </c>
      <c r="H21" s="78" t="s">
        <v>701</v>
      </c>
      <c r="I21" s="16">
        <v>43</v>
      </c>
      <c r="J21" s="16">
        <v>40</v>
      </c>
      <c r="K21" s="16">
        <v>12</v>
      </c>
      <c r="L21" s="16">
        <v>3</v>
      </c>
      <c r="M21" s="82">
        <v>5.16</v>
      </c>
      <c r="N21" s="73">
        <v>5</v>
      </c>
      <c r="O21" s="65">
        <v>3000</v>
      </c>
      <c r="P21" s="66">
        <f>Table224578910112345678910[[#This Row],[PEMBULATAN]]*O21</f>
        <v>15000</v>
      </c>
    </row>
    <row r="22" spans="1:16" ht="26.25" customHeight="1" x14ac:dyDescent="0.2">
      <c r="A22" s="14"/>
      <c r="B22" s="14"/>
      <c r="C22" s="74" t="s">
        <v>722</v>
      </c>
      <c r="D22" s="79" t="s">
        <v>213</v>
      </c>
      <c r="E22" s="13">
        <v>44443</v>
      </c>
      <c r="F22" s="77" t="s">
        <v>907</v>
      </c>
      <c r="G22" s="13">
        <v>44449</v>
      </c>
      <c r="H22" s="78" t="s">
        <v>701</v>
      </c>
      <c r="I22" s="16">
        <v>72</v>
      </c>
      <c r="J22" s="16">
        <v>65</v>
      </c>
      <c r="K22" s="16">
        <v>28</v>
      </c>
      <c r="L22" s="16">
        <v>8</v>
      </c>
      <c r="M22" s="82">
        <v>32.76</v>
      </c>
      <c r="N22" s="73">
        <v>33</v>
      </c>
      <c r="O22" s="65">
        <v>3000</v>
      </c>
      <c r="P22" s="66">
        <f>Table224578910112345678910[[#This Row],[PEMBULATAN]]*O22</f>
        <v>99000</v>
      </c>
    </row>
    <row r="23" spans="1:16" ht="26.25" customHeight="1" x14ac:dyDescent="0.2">
      <c r="A23" s="14"/>
      <c r="B23" s="14"/>
      <c r="C23" s="74" t="s">
        <v>723</v>
      </c>
      <c r="D23" s="79" t="s">
        <v>213</v>
      </c>
      <c r="E23" s="13">
        <v>44443</v>
      </c>
      <c r="F23" s="77" t="s">
        <v>907</v>
      </c>
      <c r="G23" s="13">
        <v>44449</v>
      </c>
      <c r="H23" s="78" t="s">
        <v>701</v>
      </c>
      <c r="I23" s="16">
        <v>70</v>
      </c>
      <c r="J23" s="16">
        <v>51</v>
      </c>
      <c r="K23" s="16">
        <v>17</v>
      </c>
      <c r="L23" s="16">
        <v>10</v>
      </c>
      <c r="M23" s="82">
        <v>15.172499999999999</v>
      </c>
      <c r="N23" s="73">
        <v>15</v>
      </c>
      <c r="O23" s="65">
        <v>3000</v>
      </c>
      <c r="P23" s="66">
        <f>Table224578910112345678910[[#This Row],[PEMBULATAN]]*O23</f>
        <v>45000</v>
      </c>
    </row>
    <row r="24" spans="1:16" ht="26.25" customHeight="1" x14ac:dyDescent="0.2">
      <c r="A24" s="14"/>
      <c r="B24" s="14"/>
      <c r="C24" s="74" t="s">
        <v>724</v>
      </c>
      <c r="D24" s="79" t="s">
        <v>213</v>
      </c>
      <c r="E24" s="13">
        <v>44443</v>
      </c>
      <c r="F24" s="77" t="s">
        <v>907</v>
      </c>
      <c r="G24" s="13">
        <v>44449</v>
      </c>
      <c r="H24" s="78" t="s">
        <v>701</v>
      </c>
      <c r="I24" s="16">
        <v>64</v>
      </c>
      <c r="J24" s="16">
        <v>59</v>
      </c>
      <c r="K24" s="16">
        <v>25</v>
      </c>
      <c r="L24" s="16">
        <v>8</v>
      </c>
      <c r="M24" s="82">
        <v>23.6</v>
      </c>
      <c r="N24" s="73">
        <v>24</v>
      </c>
      <c r="O24" s="65">
        <v>3000</v>
      </c>
      <c r="P24" s="66">
        <f>Table224578910112345678910[[#This Row],[PEMBULATAN]]*O24</f>
        <v>72000</v>
      </c>
    </row>
    <row r="25" spans="1:16" ht="26.25" customHeight="1" x14ac:dyDescent="0.2">
      <c r="A25" s="14"/>
      <c r="B25" s="14"/>
      <c r="C25" s="74" t="s">
        <v>725</v>
      </c>
      <c r="D25" s="79" t="s">
        <v>213</v>
      </c>
      <c r="E25" s="13">
        <v>44443</v>
      </c>
      <c r="F25" s="77" t="s">
        <v>907</v>
      </c>
      <c r="G25" s="13">
        <v>44449</v>
      </c>
      <c r="H25" s="78" t="s">
        <v>701</v>
      </c>
      <c r="I25" s="16">
        <v>75</v>
      </c>
      <c r="J25" s="16">
        <v>67</v>
      </c>
      <c r="K25" s="16">
        <v>25</v>
      </c>
      <c r="L25" s="16">
        <v>14</v>
      </c>
      <c r="M25" s="82">
        <v>31.40625</v>
      </c>
      <c r="N25" s="73">
        <v>32</v>
      </c>
      <c r="O25" s="65">
        <v>3000</v>
      </c>
      <c r="P25" s="66">
        <f>Table224578910112345678910[[#This Row],[PEMBULATAN]]*O25</f>
        <v>96000</v>
      </c>
    </row>
    <row r="26" spans="1:16" ht="26.25" customHeight="1" x14ac:dyDescent="0.2">
      <c r="A26" s="14"/>
      <c r="B26" s="14"/>
      <c r="C26" s="74" t="s">
        <v>726</v>
      </c>
      <c r="D26" s="79" t="s">
        <v>213</v>
      </c>
      <c r="E26" s="13">
        <v>44443</v>
      </c>
      <c r="F26" s="77" t="s">
        <v>907</v>
      </c>
      <c r="G26" s="13">
        <v>44449</v>
      </c>
      <c r="H26" s="78" t="s">
        <v>701</v>
      </c>
      <c r="I26" s="16">
        <v>80</v>
      </c>
      <c r="J26" s="16">
        <v>47</v>
      </c>
      <c r="K26" s="16">
        <v>22</v>
      </c>
      <c r="L26" s="16">
        <v>11</v>
      </c>
      <c r="M26" s="82">
        <v>20.68</v>
      </c>
      <c r="N26" s="73">
        <v>21</v>
      </c>
      <c r="O26" s="65">
        <v>3000</v>
      </c>
      <c r="P26" s="66">
        <f>Table224578910112345678910[[#This Row],[PEMBULATAN]]*O26</f>
        <v>63000</v>
      </c>
    </row>
    <row r="27" spans="1:16" ht="26.25" customHeight="1" x14ac:dyDescent="0.2">
      <c r="A27" s="14"/>
      <c r="B27" s="14"/>
      <c r="C27" s="74" t="s">
        <v>727</v>
      </c>
      <c r="D27" s="79" t="s">
        <v>213</v>
      </c>
      <c r="E27" s="13">
        <v>44443</v>
      </c>
      <c r="F27" s="77" t="s">
        <v>907</v>
      </c>
      <c r="G27" s="13">
        <v>44449</v>
      </c>
      <c r="H27" s="78" t="s">
        <v>701</v>
      </c>
      <c r="I27" s="16">
        <v>55</v>
      </c>
      <c r="J27" s="16">
        <v>59</v>
      </c>
      <c r="K27" s="16">
        <v>19</v>
      </c>
      <c r="L27" s="16">
        <v>7</v>
      </c>
      <c r="M27" s="82">
        <v>15.41375</v>
      </c>
      <c r="N27" s="73">
        <v>16</v>
      </c>
      <c r="O27" s="65">
        <v>3000</v>
      </c>
      <c r="P27" s="66">
        <f>Table224578910112345678910[[#This Row],[PEMBULATAN]]*O27</f>
        <v>48000</v>
      </c>
    </row>
    <row r="28" spans="1:16" ht="26.25" customHeight="1" x14ac:dyDescent="0.2">
      <c r="A28" s="14"/>
      <c r="B28" s="14"/>
      <c r="C28" s="74" t="s">
        <v>728</v>
      </c>
      <c r="D28" s="79" t="s">
        <v>213</v>
      </c>
      <c r="E28" s="13">
        <v>44443</v>
      </c>
      <c r="F28" s="77" t="s">
        <v>907</v>
      </c>
      <c r="G28" s="13">
        <v>44449</v>
      </c>
      <c r="H28" s="78" t="s">
        <v>701</v>
      </c>
      <c r="I28" s="16">
        <v>69</v>
      </c>
      <c r="J28" s="16">
        <v>56</v>
      </c>
      <c r="K28" s="16">
        <v>21</v>
      </c>
      <c r="L28" s="16">
        <v>10</v>
      </c>
      <c r="M28" s="82">
        <v>20.286000000000001</v>
      </c>
      <c r="N28" s="73">
        <v>20</v>
      </c>
      <c r="O28" s="65">
        <v>3000</v>
      </c>
      <c r="P28" s="66">
        <f>Table224578910112345678910[[#This Row],[PEMBULATAN]]*O28</f>
        <v>60000</v>
      </c>
    </row>
    <row r="29" spans="1:16" ht="26.25" customHeight="1" x14ac:dyDescent="0.2">
      <c r="A29" s="14"/>
      <c r="B29" s="14"/>
      <c r="C29" s="74" t="s">
        <v>729</v>
      </c>
      <c r="D29" s="79" t="s">
        <v>213</v>
      </c>
      <c r="E29" s="13">
        <v>44443</v>
      </c>
      <c r="F29" s="77" t="s">
        <v>907</v>
      </c>
      <c r="G29" s="13">
        <v>44449</v>
      </c>
      <c r="H29" s="78" t="s">
        <v>701</v>
      </c>
      <c r="I29" s="16">
        <v>24</v>
      </c>
      <c r="J29" s="16">
        <v>24</v>
      </c>
      <c r="K29" s="16">
        <v>26</v>
      </c>
      <c r="L29" s="16">
        <v>1</v>
      </c>
      <c r="M29" s="82">
        <v>3.7440000000000002</v>
      </c>
      <c r="N29" s="73">
        <v>4</v>
      </c>
      <c r="O29" s="65">
        <v>3000</v>
      </c>
      <c r="P29" s="66">
        <f>Table224578910112345678910[[#This Row],[PEMBULATAN]]*O29</f>
        <v>12000</v>
      </c>
    </row>
    <row r="30" spans="1:16" ht="26.25" customHeight="1" x14ac:dyDescent="0.2">
      <c r="A30" s="14"/>
      <c r="B30" s="14"/>
      <c r="C30" s="74" t="s">
        <v>730</v>
      </c>
      <c r="D30" s="79" t="s">
        <v>213</v>
      </c>
      <c r="E30" s="13">
        <v>44443</v>
      </c>
      <c r="F30" s="77" t="s">
        <v>907</v>
      </c>
      <c r="G30" s="13">
        <v>44449</v>
      </c>
      <c r="H30" s="78" t="s">
        <v>701</v>
      </c>
      <c r="I30" s="16">
        <v>69</v>
      </c>
      <c r="J30" s="16">
        <v>46</v>
      </c>
      <c r="K30" s="16">
        <v>30</v>
      </c>
      <c r="L30" s="16">
        <v>10</v>
      </c>
      <c r="M30" s="82">
        <v>23.805</v>
      </c>
      <c r="N30" s="73">
        <v>24</v>
      </c>
      <c r="O30" s="65">
        <v>3000</v>
      </c>
      <c r="P30" s="66">
        <f>Table224578910112345678910[[#This Row],[PEMBULATAN]]*O30</f>
        <v>72000</v>
      </c>
    </row>
    <row r="31" spans="1:16" ht="26.25" customHeight="1" x14ac:dyDescent="0.2">
      <c r="A31" s="14"/>
      <c r="B31" s="14"/>
      <c r="C31" s="74" t="s">
        <v>731</v>
      </c>
      <c r="D31" s="79" t="s">
        <v>213</v>
      </c>
      <c r="E31" s="13">
        <v>44443</v>
      </c>
      <c r="F31" s="77" t="s">
        <v>907</v>
      </c>
      <c r="G31" s="13">
        <v>44449</v>
      </c>
      <c r="H31" s="78" t="s">
        <v>701</v>
      </c>
      <c r="I31" s="16">
        <v>54</v>
      </c>
      <c r="J31" s="16">
        <v>65</v>
      </c>
      <c r="K31" s="16">
        <v>20</v>
      </c>
      <c r="L31" s="16">
        <v>6</v>
      </c>
      <c r="M31" s="82">
        <v>17.55</v>
      </c>
      <c r="N31" s="73">
        <v>18</v>
      </c>
      <c r="O31" s="65">
        <v>3000</v>
      </c>
      <c r="P31" s="66">
        <f>Table224578910112345678910[[#This Row],[PEMBULATAN]]*O31</f>
        <v>54000</v>
      </c>
    </row>
    <row r="32" spans="1:16" ht="26.25" customHeight="1" x14ac:dyDescent="0.2">
      <c r="A32" s="14"/>
      <c r="B32" s="14"/>
      <c r="C32" s="74" t="s">
        <v>732</v>
      </c>
      <c r="D32" s="79" t="s">
        <v>213</v>
      </c>
      <c r="E32" s="13">
        <v>44443</v>
      </c>
      <c r="F32" s="77" t="s">
        <v>907</v>
      </c>
      <c r="G32" s="13">
        <v>44449</v>
      </c>
      <c r="H32" s="78" t="s">
        <v>701</v>
      </c>
      <c r="I32" s="16">
        <v>78</v>
      </c>
      <c r="J32" s="16">
        <v>54</v>
      </c>
      <c r="K32" s="16">
        <v>28</v>
      </c>
      <c r="L32" s="16">
        <v>8</v>
      </c>
      <c r="M32" s="82">
        <v>29.484000000000002</v>
      </c>
      <c r="N32" s="73">
        <v>30</v>
      </c>
      <c r="O32" s="65">
        <v>3000</v>
      </c>
      <c r="P32" s="66">
        <f>Table224578910112345678910[[#This Row],[PEMBULATAN]]*O32</f>
        <v>90000</v>
      </c>
    </row>
    <row r="33" spans="1:16" ht="26.25" customHeight="1" x14ac:dyDescent="0.2">
      <c r="A33" s="14"/>
      <c r="B33" s="14"/>
      <c r="C33" s="74" t="s">
        <v>733</v>
      </c>
      <c r="D33" s="79" t="s">
        <v>213</v>
      </c>
      <c r="E33" s="13">
        <v>44443</v>
      </c>
      <c r="F33" s="77" t="s">
        <v>907</v>
      </c>
      <c r="G33" s="13">
        <v>44449</v>
      </c>
      <c r="H33" s="78" t="s">
        <v>701</v>
      </c>
      <c r="I33" s="16">
        <v>96</v>
      </c>
      <c r="J33" s="16">
        <v>68</v>
      </c>
      <c r="K33" s="16">
        <v>23</v>
      </c>
      <c r="L33" s="16">
        <v>12</v>
      </c>
      <c r="M33" s="82">
        <v>37.536000000000001</v>
      </c>
      <c r="N33" s="73">
        <v>38</v>
      </c>
      <c r="O33" s="65">
        <v>3000</v>
      </c>
      <c r="P33" s="66">
        <f>Table224578910112345678910[[#This Row],[PEMBULATAN]]*O33</f>
        <v>114000</v>
      </c>
    </row>
    <row r="34" spans="1:16" ht="26.25" customHeight="1" x14ac:dyDescent="0.2">
      <c r="A34" s="14"/>
      <c r="B34" s="14"/>
      <c r="C34" s="74" t="s">
        <v>734</v>
      </c>
      <c r="D34" s="79" t="s">
        <v>213</v>
      </c>
      <c r="E34" s="13">
        <v>44443</v>
      </c>
      <c r="F34" s="77" t="s">
        <v>907</v>
      </c>
      <c r="G34" s="13">
        <v>44449</v>
      </c>
      <c r="H34" s="78" t="s">
        <v>701</v>
      </c>
      <c r="I34" s="16">
        <v>38</v>
      </c>
      <c r="J34" s="16">
        <v>38</v>
      </c>
      <c r="K34" s="16">
        <v>9</v>
      </c>
      <c r="L34" s="16">
        <v>1</v>
      </c>
      <c r="M34" s="82">
        <v>3.2490000000000001</v>
      </c>
      <c r="N34" s="73">
        <v>3</v>
      </c>
      <c r="O34" s="65">
        <v>3000</v>
      </c>
      <c r="P34" s="66">
        <f>Table224578910112345678910[[#This Row],[PEMBULATAN]]*O34</f>
        <v>9000</v>
      </c>
    </row>
    <row r="35" spans="1:16" ht="26.25" customHeight="1" x14ac:dyDescent="0.2">
      <c r="A35" s="14"/>
      <c r="B35" s="14"/>
      <c r="C35" s="74" t="s">
        <v>735</v>
      </c>
      <c r="D35" s="79" t="s">
        <v>213</v>
      </c>
      <c r="E35" s="13">
        <v>44443</v>
      </c>
      <c r="F35" s="77" t="s">
        <v>907</v>
      </c>
      <c r="G35" s="13">
        <v>44449</v>
      </c>
      <c r="H35" s="78" t="s">
        <v>701</v>
      </c>
      <c r="I35" s="16">
        <v>35</v>
      </c>
      <c r="J35" s="16">
        <v>36</v>
      </c>
      <c r="K35" s="16">
        <v>18</v>
      </c>
      <c r="L35" s="16">
        <v>4</v>
      </c>
      <c r="M35" s="82">
        <v>5.67</v>
      </c>
      <c r="N35" s="73">
        <v>6</v>
      </c>
      <c r="O35" s="65">
        <v>3000</v>
      </c>
      <c r="P35" s="66">
        <f>Table224578910112345678910[[#This Row],[PEMBULATAN]]*O35</f>
        <v>18000</v>
      </c>
    </row>
    <row r="36" spans="1:16" ht="26.25" customHeight="1" x14ac:dyDescent="0.2">
      <c r="A36" s="14"/>
      <c r="B36" s="14"/>
      <c r="C36" s="74" t="s">
        <v>736</v>
      </c>
      <c r="D36" s="79" t="s">
        <v>213</v>
      </c>
      <c r="E36" s="13">
        <v>44443</v>
      </c>
      <c r="F36" s="77" t="s">
        <v>907</v>
      </c>
      <c r="G36" s="13">
        <v>44449</v>
      </c>
      <c r="H36" s="78" t="s">
        <v>701</v>
      </c>
      <c r="I36" s="16">
        <v>71</v>
      </c>
      <c r="J36" s="16">
        <v>61</v>
      </c>
      <c r="K36" s="16">
        <v>31</v>
      </c>
      <c r="L36" s="16">
        <v>11</v>
      </c>
      <c r="M36" s="82">
        <v>33.565249999999999</v>
      </c>
      <c r="N36" s="73">
        <v>34</v>
      </c>
      <c r="O36" s="65">
        <v>3000</v>
      </c>
      <c r="P36" s="66">
        <f>Table224578910112345678910[[#This Row],[PEMBULATAN]]*O36</f>
        <v>102000</v>
      </c>
    </row>
    <row r="37" spans="1:16" ht="26.25" customHeight="1" x14ac:dyDescent="0.2">
      <c r="A37" s="14"/>
      <c r="B37" s="14"/>
      <c r="C37" s="74" t="s">
        <v>737</v>
      </c>
      <c r="D37" s="79" t="s">
        <v>213</v>
      </c>
      <c r="E37" s="13">
        <v>44443</v>
      </c>
      <c r="F37" s="77" t="s">
        <v>907</v>
      </c>
      <c r="G37" s="13">
        <v>44449</v>
      </c>
      <c r="H37" s="78" t="s">
        <v>701</v>
      </c>
      <c r="I37" s="16">
        <v>93</v>
      </c>
      <c r="J37" s="16">
        <v>62</v>
      </c>
      <c r="K37" s="16">
        <v>30</v>
      </c>
      <c r="L37" s="16">
        <v>18</v>
      </c>
      <c r="M37" s="82">
        <v>43.244999999999997</v>
      </c>
      <c r="N37" s="73">
        <v>43</v>
      </c>
      <c r="O37" s="65">
        <v>3000</v>
      </c>
      <c r="P37" s="66">
        <f>Table224578910112345678910[[#This Row],[PEMBULATAN]]*O37</f>
        <v>129000</v>
      </c>
    </row>
    <row r="38" spans="1:16" ht="26.25" customHeight="1" x14ac:dyDescent="0.2">
      <c r="A38" s="14"/>
      <c r="B38" s="14"/>
      <c r="C38" s="74" t="s">
        <v>738</v>
      </c>
      <c r="D38" s="79" t="s">
        <v>213</v>
      </c>
      <c r="E38" s="13">
        <v>44443</v>
      </c>
      <c r="F38" s="77" t="s">
        <v>907</v>
      </c>
      <c r="G38" s="13">
        <v>44449</v>
      </c>
      <c r="H38" s="78" t="s">
        <v>701</v>
      </c>
      <c r="I38" s="16">
        <v>65</v>
      </c>
      <c r="J38" s="16">
        <v>52</v>
      </c>
      <c r="K38" s="16">
        <v>20</v>
      </c>
      <c r="L38" s="16">
        <v>5</v>
      </c>
      <c r="M38" s="82">
        <v>16.899999999999999</v>
      </c>
      <c r="N38" s="73">
        <v>17</v>
      </c>
      <c r="O38" s="65">
        <v>3000</v>
      </c>
      <c r="P38" s="66">
        <f>Table224578910112345678910[[#This Row],[PEMBULATAN]]*O38</f>
        <v>51000</v>
      </c>
    </row>
    <row r="39" spans="1:16" ht="26.25" customHeight="1" x14ac:dyDescent="0.2">
      <c r="A39" s="14"/>
      <c r="B39" s="14"/>
      <c r="C39" s="74" t="s">
        <v>739</v>
      </c>
      <c r="D39" s="79" t="s">
        <v>213</v>
      </c>
      <c r="E39" s="13">
        <v>44443</v>
      </c>
      <c r="F39" s="77" t="s">
        <v>907</v>
      </c>
      <c r="G39" s="13">
        <v>44449</v>
      </c>
      <c r="H39" s="78" t="s">
        <v>701</v>
      </c>
      <c r="I39" s="16">
        <v>64</v>
      </c>
      <c r="J39" s="16">
        <v>55</v>
      </c>
      <c r="K39" s="16">
        <v>32</v>
      </c>
      <c r="L39" s="16">
        <v>12</v>
      </c>
      <c r="M39" s="82">
        <v>28.16</v>
      </c>
      <c r="N39" s="73">
        <v>28</v>
      </c>
      <c r="O39" s="65">
        <v>3000</v>
      </c>
      <c r="P39" s="66">
        <f>Table224578910112345678910[[#This Row],[PEMBULATAN]]*O39</f>
        <v>84000</v>
      </c>
    </row>
    <row r="40" spans="1:16" ht="26.25" customHeight="1" x14ac:dyDescent="0.2">
      <c r="A40" s="14"/>
      <c r="B40" s="14"/>
      <c r="C40" s="74" t="s">
        <v>740</v>
      </c>
      <c r="D40" s="79" t="s">
        <v>213</v>
      </c>
      <c r="E40" s="13">
        <v>44443</v>
      </c>
      <c r="F40" s="77" t="s">
        <v>907</v>
      </c>
      <c r="G40" s="13">
        <v>44449</v>
      </c>
      <c r="H40" s="78" t="s">
        <v>701</v>
      </c>
      <c r="I40" s="16">
        <v>51</v>
      </c>
      <c r="J40" s="16">
        <v>46</v>
      </c>
      <c r="K40" s="16">
        <v>22</v>
      </c>
      <c r="L40" s="16">
        <v>8</v>
      </c>
      <c r="M40" s="82">
        <v>12.903</v>
      </c>
      <c r="N40" s="73">
        <v>13</v>
      </c>
      <c r="O40" s="65">
        <v>3000</v>
      </c>
      <c r="P40" s="66">
        <f>Table224578910112345678910[[#This Row],[PEMBULATAN]]*O40</f>
        <v>39000</v>
      </c>
    </row>
    <row r="41" spans="1:16" ht="26.25" customHeight="1" x14ac:dyDescent="0.2">
      <c r="A41" s="14"/>
      <c r="B41" s="14"/>
      <c r="C41" s="74" t="s">
        <v>741</v>
      </c>
      <c r="D41" s="79" t="s">
        <v>213</v>
      </c>
      <c r="E41" s="13">
        <v>44443</v>
      </c>
      <c r="F41" s="77" t="s">
        <v>907</v>
      </c>
      <c r="G41" s="13">
        <v>44449</v>
      </c>
      <c r="H41" s="78" t="s">
        <v>701</v>
      </c>
      <c r="I41" s="16">
        <v>41</v>
      </c>
      <c r="J41" s="16">
        <v>31</v>
      </c>
      <c r="K41" s="16">
        <v>26</v>
      </c>
      <c r="L41" s="16">
        <v>11</v>
      </c>
      <c r="M41" s="82">
        <v>8.2614999999999998</v>
      </c>
      <c r="N41" s="73">
        <v>11</v>
      </c>
      <c r="O41" s="65">
        <v>3000</v>
      </c>
      <c r="P41" s="66">
        <f>Table224578910112345678910[[#This Row],[PEMBULATAN]]*O41</f>
        <v>33000</v>
      </c>
    </row>
    <row r="42" spans="1:16" ht="26.25" customHeight="1" x14ac:dyDescent="0.2">
      <c r="A42" s="14"/>
      <c r="B42" s="14"/>
      <c r="C42" s="74" t="s">
        <v>742</v>
      </c>
      <c r="D42" s="79" t="s">
        <v>213</v>
      </c>
      <c r="E42" s="13">
        <v>44443</v>
      </c>
      <c r="F42" s="77" t="s">
        <v>907</v>
      </c>
      <c r="G42" s="13">
        <v>44449</v>
      </c>
      <c r="H42" s="78" t="s">
        <v>701</v>
      </c>
      <c r="I42" s="16">
        <v>80</v>
      </c>
      <c r="J42" s="16">
        <v>28</v>
      </c>
      <c r="K42" s="16">
        <v>33</v>
      </c>
      <c r="L42" s="16">
        <v>5</v>
      </c>
      <c r="M42" s="82">
        <v>18.48</v>
      </c>
      <c r="N42" s="73">
        <v>19</v>
      </c>
      <c r="O42" s="65">
        <v>3000</v>
      </c>
      <c r="P42" s="66">
        <f>Table224578910112345678910[[#This Row],[PEMBULATAN]]*O42</f>
        <v>57000</v>
      </c>
    </row>
    <row r="43" spans="1:16" ht="26.25" customHeight="1" x14ac:dyDescent="0.2">
      <c r="A43" s="14"/>
      <c r="B43" s="14"/>
      <c r="C43" s="74" t="s">
        <v>743</v>
      </c>
      <c r="D43" s="79" t="s">
        <v>213</v>
      </c>
      <c r="E43" s="13">
        <v>44443</v>
      </c>
      <c r="F43" s="77" t="s">
        <v>907</v>
      </c>
      <c r="G43" s="13">
        <v>44449</v>
      </c>
      <c r="H43" s="78" t="s">
        <v>701</v>
      </c>
      <c r="I43" s="16">
        <v>41</v>
      </c>
      <c r="J43" s="16">
        <v>29</v>
      </c>
      <c r="K43" s="16">
        <v>29</v>
      </c>
      <c r="L43" s="16">
        <v>5</v>
      </c>
      <c r="M43" s="82">
        <v>8.6202500000000004</v>
      </c>
      <c r="N43" s="73">
        <v>9</v>
      </c>
      <c r="O43" s="65">
        <v>3000</v>
      </c>
      <c r="P43" s="66">
        <f>Table224578910112345678910[[#This Row],[PEMBULATAN]]*O43</f>
        <v>27000</v>
      </c>
    </row>
    <row r="44" spans="1:16" ht="26.25" customHeight="1" x14ac:dyDescent="0.2">
      <c r="A44" s="14"/>
      <c r="B44" s="14"/>
      <c r="C44" s="74" t="s">
        <v>744</v>
      </c>
      <c r="D44" s="79" t="s">
        <v>213</v>
      </c>
      <c r="E44" s="13">
        <v>44443</v>
      </c>
      <c r="F44" s="77" t="s">
        <v>907</v>
      </c>
      <c r="G44" s="13">
        <v>44449</v>
      </c>
      <c r="H44" s="78" t="s">
        <v>701</v>
      </c>
      <c r="I44" s="16">
        <v>27</v>
      </c>
      <c r="J44" s="16">
        <v>27</v>
      </c>
      <c r="K44" s="16">
        <v>17</v>
      </c>
      <c r="L44" s="16">
        <v>7</v>
      </c>
      <c r="M44" s="82">
        <v>3.0982500000000002</v>
      </c>
      <c r="N44" s="73">
        <v>7</v>
      </c>
      <c r="O44" s="65">
        <v>3000</v>
      </c>
      <c r="P44" s="66">
        <f>Table224578910112345678910[[#This Row],[PEMBULATAN]]*O44</f>
        <v>21000</v>
      </c>
    </row>
    <row r="45" spans="1:16" ht="26.25" customHeight="1" x14ac:dyDescent="0.2">
      <c r="A45" s="14"/>
      <c r="B45" s="14"/>
      <c r="C45" s="74" t="s">
        <v>745</v>
      </c>
      <c r="D45" s="79" t="s">
        <v>213</v>
      </c>
      <c r="E45" s="13">
        <v>44443</v>
      </c>
      <c r="F45" s="77" t="s">
        <v>907</v>
      </c>
      <c r="G45" s="13">
        <v>44449</v>
      </c>
      <c r="H45" s="78" t="s">
        <v>701</v>
      </c>
      <c r="I45" s="16">
        <v>71</v>
      </c>
      <c r="J45" s="16">
        <v>56</v>
      </c>
      <c r="K45" s="16">
        <v>15</v>
      </c>
      <c r="L45" s="16">
        <v>1</v>
      </c>
      <c r="M45" s="82">
        <v>14.91</v>
      </c>
      <c r="N45" s="73">
        <v>15</v>
      </c>
      <c r="O45" s="65">
        <v>3000</v>
      </c>
      <c r="P45" s="66">
        <f>Table224578910112345678910[[#This Row],[PEMBULATAN]]*O45</f>
        <v>45000</v>
      </c>
    </row>
    <row r="46" spans="1:16" ht="26.25" customHeight="1" x14ac:dyDescent="0.2">
      <c r="A46" s="14"/>
      <c r="B46" s="14"/>
      <c r="C46" s="74" t="s">
        <v>746</v>
      </c>
      <c r="D46" s="79" t="s">
        <v>213</v>
      </c>
      <c r="E46" s="13">
        <v>44443</v>
      </c>
      <c r="F46" s="77" t="s">
        <v>907</v>
      </c>
      <c r="G46" s="13">
        <v>44449</v>
      </c>
      <c r="H46" s="78" t="s">
        <v>701</v>
      </c>
      <c r="I46" s="16">
        <v>63</v>
      </c>
      <c r="J46" s="16">
        <v>64</v>
      </c>
      <c r="K46" s="16">
        <v>5</v>
      </c>
      <c r="L46" s="16">
        <v>1</v>
      </c>
      <c r="M46" s="82">
        <v>5.04</v>
      </c>
      <c r="N46" s="73">
        <v>5</v>
      </c>
      <c r="O46" s="65">
        <v>3000</v>
      </c>
      <c r="P46" s="66">
        <f>Table224578910112345678910[[#This Row],[PEMBULATAN]]*O46</f>
        <v>15000</v>
      </c>
    </row>
    <row r="47" spans="1:16" ht="26.25" customHeight="1" x14ac:dyDescent="0.2">
      <c r="A47" s="14"/>
      <c r="B47" s="14"/>
      <c r="C47" s="74" t="s">
        <v>747</v>
      </c>
      <c r="D47" s="79" t="s">
        <v>213</v>
      </c>
      <c r="E47" s="13">
        <v>44443</v>
      </c>
      <c r="F47" s="77" t="s">
        <v>907</v>
      </c>
      <c r="G47" s="13">
        <v>44449</v>
      </c>
      <c r="H47" s="78" t="s">
        <v>701</v>
      </c>
      <c r="I47" s="16">
        <v>116</v>
      </c>
      <c r="J47" s="16">
        <v>22</v>
      </c>
      <c r="K47" s="16">
        <v>6</v>
      </c>
      <c r="L47" s="16">
        <v>3</v>
      </c>
      <c r="M47" s="82">
        <v>3.8279999999999998</v>
      </c>
      <c r="N47" s="73">
        <v>4</v>
      </c>
      <c r="O47" s="65">
        <v>3000</v>
      </c>
      <c r="P47" s="66">
        <f>Table224578910112345678910[[#This Row],[PEMBULATAN]]*O47</f>
        <v>12000</v>
      </c>
    </row>
    <row r="48" spans="1:16" ht="26.25" customHeight="1" x14ac:dyDescent="0.2">
      <c r="A48" s="14"/>
      <c r="B48" s="14"/>
      <c r="C48" s="74" t="s">
        <v>748</v>
      </c>
      <c r="D48" s="79" t="s">
        <v>213</v>
      </c>
      <c r="E48" s="13">
        <v>44443</v>
      </c>
      <c r="F48" s="77" t="s">
        <v>907</v>
      </c>
      <c r="G48" s="13">
        <v>44449</v>
      </c>
      <c r="H48" s="78" t="s">
        <v>701</v>
      </c>
      <c r="I48" s="16">
        <v>60</v>
      </c>
      <c r="J48" s="16">
        <v>30</v>
      </c>
      <c r="K48" s="16">
        <v>18</v>
      </c>
      <c r="L48" s="16">
        <v>5</v>
      </c>
      <c r="M48" s="82">
        <v>8.1</v>
      </c>
      <c r="N48" s="73">
        <v>8</v>
      </c>
      <c r="O48" s="65">
        <v>3000</v>
      </c>
      <c r="P48" s="66">
        <f>Table224578910112345678910[[#This Row],[PEMBULATAN]]*O48</f>
        <v>24000</v>
      </c>
    </row>
    <row r="49" spans="1:16" ht="26.25" customHeight="1" x14ac:dyDescent="0.2">
      <c r="A49" s="14"/>
      <c r="B49" s="14"/>
      <c r="C49" s="74" t="s">
        <v>749</v>
      </c>
      <c r="D49" s="79" t="s">
        <v>213</v>
      </c>
      <c r="E49" s="13">
        <v>44443</v>
      </c>
      <c r="F49" s="77" t="s">
        <v>907</v>
      </c>
      <c r="G49" s="13">
        <v>44449</v>
      </c>
      <c r="H49" s="78" t="s">
        <v>701</v>
      </c>
      <c r="I49" s="16">
        <v>153</v>
      </c>
      <c r="J49" s="16">
        <v>16</v>
      </c>
      <c r="K49" s="16">
        <v>9</v>
      </c>
      <c r="L49" s="16">
        <v>1</v>
      </c>
      <c r="M49" s="82">
        <v>5.508</v>
      </c>
      <c r="N49" s="73">
        <v>6</v>
      </c>
      <c r="O49" s="65">
        <v>3000</v>
      </c>
      <c r="P49" s="66">
        <f>Table224578910112345678910[[#This Row],[PEMBULATAN]]*O49</f>
        <v>18000</v>
      </c>
    </row>
    <row r="50" spans="1:16" ht="26.25" customHeight="1" x14ac:dyDescent="0.2">
      <c r="A50" s="14"/>
      <c r="B50" s="14"/>
      <c r="C50" s="74" t="s">
        <v>750</v>
      </c>
      <c r="D50" s="79" t="s">
        <v>213</v>
      </c>
      <c r="E50" s="13">
        <v>44443</v>
      </c>
      <c r="F50" s="77" t="s">
        <v>907</v>
      </c>
      <c r="G50" s="13">
        <v>44449</v>
      </c>
      <c r="H50" s="78" t="s">
        <v>701</v>
      </c>
      <c r="I50" s="16">
        <v>104</v>
      </c>
      <c r="J50" s="16">
        <v>24</v>
      </c>
      <c r="K50" s="16">
        <v>5</v>
      </c>
      <c r="L50" s="16">
        <v>2</v>
      </c>
      <c r="M50" s="82">
        <v>3.12</v>
      </c>
      <c r="N50" s="73">
        <v>3</v>
      </c>
      <c r="O50" s="65">
        <v>3000</v>
      </c>
      <c r="P50" s="66">
        <f>Table224578910112345678910[[#This Row],[PEMBULATAN]]*O50</f>
        <v>9000</v>
      </c>
    </row>
    <row r="51" spans="1:16" ht="26.25" customHeight="1" x14ac:dyDescent="0.2">
      <c r="A51" s="14"/>
      <c r="B51" s="14"/>
      <c r="C51" s="74" t="s">
        <v>751</v>
      </c>
      <c r="D51" s="79" t="s">
        <v>213</v>
      </c>
      <c r="E51" s="13">
        <v>44443</v>
      </c>
      <c r="F51" s="77" t="s">
        <v>907</v>
      </c>
      <c r="G51" s="13">
        <v>44449</v>
      </c>
      <c r="H51" s="78" t="s">
        <v>701</v>
      </c>
      <c r="I51" s="16">
        <v>95</v>
      </c>
      <c r="J51" s="16">
        <v>28</v>
      </c>
      <c r="K51" s="16">
        <v>6</v>
      </c>
      <c r="L51" s="16">
        <v>3</v>
      </c>
      <c r="M51" s="82">
        <v>3.99</v>
      </c>
      <c r="N51" s="73">
        <v>4</v>
      </c>
      <c r="O51" s="65">
        <v>3000</v>
      </c>
      <c r="P51" s="66">
        <f>Table224578910112345678910[[#This Row],[PEMBULATAN]]*O51</f>
        <v>12000</v>
      </c>
    </row>
    <row r="52" spans="1:16" ht="26.25" customHeight="1" x14ac:dyDescent="0.2">
      <c r="A52" s="14"/>
      <c r="B52" s="14"/>
      <c r="C52" s="74" t="s">
        <v>752</v>
      </c>
      <c r="D52" s="79" t="s">
        <v>213</v>
      </c>
      <c r="E52" s="13">
        <v>44443</v>
      </c>
      <c r="F52" s="77" t="s">
        <v>907</v>
      </c>
      <c r="G52" s="13">
        <v>44449</v>
      </c>
      <c r="H52" s="78" t="s">
        <v>701</v>
      </c>
      <c r="I52" s="16">
        <v>72</v>
      </c>
      <c r="J52" s="16">
        <v>51</v>
      </c>
      <c r="K52" s="16">
        <v>25</v>
      </c>
      <c r="L52" s="16">
        <v>9</v>
      </c>
      <c r="M52" s="82">
        <v>22.95</v>
      </c>
      <c r="N52" s="73">
        <v>23</v>
      </c>
      <c r="O52" s="65">
        <v>3000</v>
      </c>
      <c r="P52" s="66">
        <f>Table224578910112345678910[[#This Row],[PEMBULATAN]]*O52</f>
        <v>69000</v>
      </c>
    </row>
    <row r="53" spans="1:16" ht="26.25" customHeight="1" x14ac:dyDescent="0.2">
      <c r="A53" s="14"/>
      <c r="B53" s="14"/>
      <c r="C53" s="74" t="s">
        <v>753</v>
      </c>
      <c r="D53" s="79" t="s">
        <v>213</v>
      </c>
      <c r="E53" s="13">
        <v>44443</v>
      </c>
      <c r="F53" s="77" t="s">
        <v>907</v>
      </c>
      <c r="G53" s="13">
        <v>44449</v>
      </c>
      <c r="H53" s="78" t="s">
        <v>701</v>
      </c>
      <c r="I53" s="16">
        <v>48</v>
      </c>
      <c r="J53" s="16">
        <v>50</v>
      </c>
      <c r="K53" s="16">
        <v>27</v>
      </c>
      <c r="L53" s="16">
        <v>3</v>
      </c>
      <c r="M53" s="82">
        <v>16.2</v>
      </c>
      <c r="N53" s="73">
        <v>16</v>
      </c>
      <c r="O53" s="65">
        <v>3000</v>
      </c>
      <c r="P53" s="66">
        <f>Table224578910112345678910[[#This Row],[PEMBULATAN]]*O53</f>
        <v>48000</v>
      </c>
    </row>
    <row r="54" spans="1:16" ht="26.25" customHeight="1" x14ac:dyDescent="0.2">
      <c r="A54" s="14"/>
      <c r="B54" s="14"/>
      <c r="C54" s="74" t="s">
        <v>754</v>
      </c>
      <c r="D54" s="79" t="s">
        <v>213</v>
      </c>
      <c r="E54" s="13">
        <v>44443</v>
      </c>
      <c r="F54" s="77" t="s">
        <v>907</v>
      </c>
      <c r="G54" s="13">
        <v>44449</v>
      </c>
      <c r="H54" s="78" t="s">
        <v>701</v>
      </c>
      <c r="I54" s="16">
        <v>51</v>
      </c>
      <c r="J54" s="16">
        <v>36</v>
      </c>
      <c r="K54" s="16">
        <v>14</v>
      </c>
      <c r="L54" s="16">
        <v>5</v>
      </c>
      <c r="M54" s="82">
        <v>6.4260000000000002</v>
      </c>
      <c r="N54" s="73">
        <v>7</v>
      </c>
      <c r="O54" s="65">
        <v>3000</v>
      </c>
      <c r="P54" s="66">
        <f>Table224578910112345678910[[#This Row],[PEMBULATAN]]*O54</f>
        <v>21000</v>
      </c>
    </row>
    <row r="55" spans="1:16" ht="26.25" customHeight="1" x14ac:dyDescent="0.2">
      <c r="A55" s="14"/>
      <c r="B55" s="14"/>
      <c r="C55" s="74" t="s">
        <v>755</v>
      </c>
      <c r="D55" s="79" t="s">
        <v>213</v>
      </c>
      <c r="E55" s="13">
        <v>44443</v>
      </c>
      <c r="F55" s="77" t="s">
        <v>907</v>
      </c>
      <c r="G55" s="13">
        <v>44449</v>
      </c>
      <c r="H55" s="78" t="s">
        <v>701</v>
      </c>
      <c r="I55" s="16">
        <v>50</v>
      </c>
      <c r="J55" s="16">
        <v>42</v>
      </c>
      <c r="K55" s="16">
        <v>15</v>
      </c>
      <c r="L55" s="16">
        <v>3</v>
      </c>
      <c r="M55" s="82">
        <v>7.875</v>
      </c>
      <c r="N55" s="73">
        <v>8</v>
      </c>
      <c r="O55" s="65">
        <v>3000</v>
      </c>
      <c r="P55" s="66">
        <f>Table224578910112345678910[[#This Row],[PEMBULATAN]]*O55</f>
        <v>24000</v>
      </c>
    </row>
    <row r="56" spans="1:16" ht="26.25" customHeight="1" x14ac:dyDescent="0.2">
      <c r="A56" s="14"/>
      <c r="B56" s="14"/>
      <c r="C56" s="74" t="s">
        <v>756</v>
      </c>
      <c r="D56" s="79" t="s">
        <v>213</v>
      </c>
      <c r="E56" s="13">
        <v>44443</v>
      </c>
      <c r="F56" s="77" t="s">
        <v>907</v>
      </c>
      <c r="G56" s="13">
        <v>44449</v>
      </c>
      <c r="H56" s="78" t="s">
        <v>701</v>
      </c>
      <c r="I56" s="16">
        <v>44</v>
      </c>
      <c r="J56" s="16">
        <v>39</v>
      </c>
      <c r="K56" s="16">
        <v>23</v>
      </c>
      <c r="L56" s="16">
        <v>5</v>
      </c>
      <c r="M56" s="82">
        <v>9.8670000000000009</v>
      </c>
      <c r="N56" s="73">
        <v>10</v>
      </c>
      <c r="O56" s="65">
        <v>3000</v>
      </c>
      <c r="P56" s="66">
        <f>Table224578910112345678910[[#This Row],[PEMBULATAN]]*O56</f>
        <v>30000</v>
      </c>
    </row>
    <row r="57" spans="1:16" ht="26.25" customHeight="1" x14ac:dyDescent="0.2">
      <c r="A57" s="14"/>
      <c r="B57" s="14"/>
      <c r="C57" s="74" t="s">
        <v>757</v>
      </c>
      <c r="D57" s="79" t="s">
        <v>213</v>
      </c>
      <c r="E57" s="13">
        <v>44443</v>
      </c>
      <c r="F57" s="77" t="s">
        <v>907</v>
      </c>
      <c r="G57" s="13">
        <v>44449</v>
      </c>
      <c r="H57" s="78" t="s">
        <v>701</v>
      </c>
      <c r="I57" s="16">
        <v>36</v>
      </c>
      <c r="J57" s="16">
        <v>36</v>
      </c>
      <c r="K57" s="16">
        <v>26</v>
      </c>
      <c r="L57" s="16">
        <v>6</v>
      </c>
      <c r="M57" s="82">
        <v>8.4239999999999995</v>
      </c>
      <c r="N57" s="73">
        <v>9</v>
      </c>
      <c r="O57" s="65">
        <v>3000</v>
      </c>
      <c r="P57" s="66">
        <f>Table224578910112345678910[[#This Row],[PEMBULATAN]]*O57</f>
        <v>27000</v>
      </c>
    </row>
    <row r="58" spans="1:16" ht="26.25" customHeight="1" x14ac:dyDescent="0.2">
      <c r="A58" s="14"/>
      <c r="B58" s="14"/>
      <c r="C58" s="74" t="s">
        <v>758</v>
      </c>
      <c r="D58" s="79" t="s">
        <v>213</v>
      </c>
      <c r="E58" s="13">
        <v>44443</v>
      </c>
      <c r="F58" s="77" t="s">
        <v>907</v>
      </c>
      <c r="G58" s="13">
        <v>44449</v>
      </c>
      <c r="H58" s="78" t="s">
        <v>701</v>
      </c>
      <c r="I58" s="16">
        <v>124</v>
      </c>
      <c r="J58" s="16">
        <v>17</v>
      </c>
      <c r="K58" s="16">
        <v>17</v>
      </c>
      <c r="L58" s="16">
        <v>5</v>
      </c>
      <c r="M58" s="82">
        <v>8.9589999999999996</v>
      </c>
      <c r="N58" s="73">
        <v>9</v>
      </c>
      <c r="O58" s="65">
        <v>3000</v>
      </c>
      <c r="P58" s="66">
        <f>Table224578910112345678910[[#This Row],[PEMBULATAN]]*O58</f>
        <v>27000</v>
      </c>
    </row>
    <row r="59" spans="1:16" ht="26.25" customHeight="1" x14ac:dyDescent="0.2">
      <c r="A59" s="14"/>
      <c r="B59" s="14"/>
      <c r="C59" s="74" t="s">
        <v>759</v>
      </c>
      <c r="D59" s="79" t="s">
        <v>213</v>
      </c>
      <c r="E59" s="13">
        <v>44443</v>
      </c>
      <c r="F59" s="77" t="s">
        <v>907</v>
      </c>
      <c r="G59" s="13">
        <v>44449</v>
      </c>
      <c r="H59" s="78" t="s">
        <v>701</v>
      </c>
      <c r="I59" s="16">
        <v>70</v>
      </c>
      <c r="J59" s="16">
        <v>62</v>
      </c>
      <c r="K59" s="16">
        <v>20</v>
      </c>
      <c r="L59" s="16">
        <v>7</v>
      </c>
      <c r="M59" s="82">
        <v>21.7</v>
      </c>
      <c r="N59" s="73">
        <v>22</v>
      </c>
      <c r="O59" s="65">
        <v>3000</v>
      </c>
      <c r="P59" s="66">
        <f>Table224578910112345678910[[#This Row],[PEMBULATAN]]*O59</f>
        <v>66000</v>
      </c>
    </row>
    <row r="60" spans="1:16" ht="26.25" customHeight="1" x14ac:dyDescent="0.2">
      <c r="A60" s="14"/>
      <c r="B60" s="14"/>
      <c r="C60" s="74" t="s">
        <v>760</v>
      </c>
      <c r="D60" s="79" t="s">
        <v>213</v>
      </c>
      <c r="E60" s="13">
        <v>44443</v>
      </c>
      <c r="F60" s="77" t="s">
        <v>907</v>
      </c>
      <c r="G60" s="13">
        <v>44449</v>
      </c>
      <c r="H60" s="78" t="s">
        <v>701</v>
      </c>
      <c r="I60" s="16">
        <v>44</v>
      </c>
      <c r="J60" s="16">
        <v>31</v>
      </c>
      <c r="K60" s="16">
        <v>23</v>
      </c>
      <c r="L60" s="16">
        <v>7</v>
      </c>
      <c r="M60" s="82">
        <v>7.843</v>
      </c>
      <c r="N60" s="73">
        <v>8</v>
      </c>
      <c r="O60" s="65">
        <v>3000</v>
      </c>
      <c r="P60" s="66">
        <f>Table224578910112345678910[[#This Row],[PEMBULATAN]]*O60</f>
        <v>24000</v>
      </c>
    </row>
    <row r="61" spans="1:16" ht="26.25" customHeight="1" x14ac:dyDescent="0.2">
      <c r="A61" s="14"/>
      <c r="B61" s="14"/>
      <c r="C61" s="74" t="s">
        <v>761</v>
      </c>
      <c r="D61" s="79" t="s">
        <v>213</v>
      </c>
      <c r="E61" s="13">
        <v>44443</v>
      </c>
      <c r="F61" s="77" t="s">
        <v>907</v>
      </c>
      <c r="G61" s="13">
        <v>44449</v>
      </c>
      <c r="H61" s="78" t="s">
        <v>701</v>
      </c>
      <c r="I61" s="16">
        <v>85</v>
      </c>
      <c r="J61" s="16">
        <v>85</v>
      </c>
      <c r="K61" s="16">
        <v>9</v>
      </c>
      <c r="L61" s="16">
        <v>10</v>
      </c>
      <c r="M61" s="82">
        <v>16.256250000000001</v>
      </c>
      <c r="N61" s="73">
        <v>16</v>
      </c>
      <c r="O61" s="65">
        <v>3000</v>
      </c>
      <c r="P61" s="66">
        <f>Table224578910112345678910[[#This Row],[PEMBULATAN]]*O61</f>
        <v>48000</v>
      </c>
    </row>
    <row r="62" spans="1:16" ht="26.25" customHeight="1" x14ac:dyDescent="0.2">
      <c r="A62" s="14"/>
      <c r="B62" s="14"/>
      <c r="C62" s="74" t="s">
        <v>762</v>
      </c>
      <c r="D62" s="79" t="s">
        <v>213</v>
      </c>
      <c r="E62" s="13">
        <v>44443</v>
      </c>
      <c r="F62" s="77" t="s">
        <v>907</v>
      </c>
      <c r="G62" s="13">
        <v>44449</v>
      </c>
      <c r="H62" s="78" t="s">
        <v>701</v>
      </c>
      <c r="I62" s="16">
        <v>100</v>
      </c>
      <c r="J62" s="16">
        <v>17</v>
      </c>
      <c r="K62" s="16">
        <v>12</v>
      </c>
      <c r="L62" s="16">
        <v>2</v>
      </c>
      <c r="M62" s="82">
        <v>5.0999999999999996</v>
      </c>
      <c r="N62" s="73">
        <v>5</v>
      </c>
      <c r="O62" s="65">
        <v>3000</v>
      </c>
      <c r="P62" s="66">
        <f>Table224578910112345678910[[#This Row],[PEMBULATAN]]*O62</f>
        <v>15000</v>
      </c>
    </row>
    <row r="63" spans="1:16" ht="26.25" customHeight="1" x14ac:dyDescent="0.2">
      <c r="A63" s="14"/>
      <c r="B63" s="14"/>
      <c r="C63" s="74" t="s">
        <v>763</v>
      </c>
      <c r="D63" s="79" t="s">
        <v>213</v>
      </c>
      <c r="E63" s="13">
        <v>44443</v>
      </c>
      <c r="F63" s="77" t="s">
        <v>907</v>
      </c>
      <c r="G63" s="13">
        <v>44449</v>
      </c>
      <c r="H63" s="78" t="s">
        <v>701</v>
      </c>
      <c r="I63" s="16">
        <v>60</v>
      </c>
      <c r="J63" s="16">
        <v>37</v>
      </c>
      <c r="K63" s="16">
        <v>25</v>
      </c>
      <c r="L63" s="16">
        <v>3</v>
      </c>
      <c r="M63" s="82">
        <v>13.875</v>
      </c>
      <c r="N63" s="73">
        <v>14</v>
      </c>
      <c r="O63" s="65">
        <v>3000</v>
      </c>
      <c r="P63" s="66">
        <f>Table224578910112345678910[[#This Row],[PEMBULATAN]]*O63</f>
        <v>42000</v>
      </c>
    </row>
    <row r="64" spans="1:16" ht="26.25" customHeight="1" x14ac:dyDescent="0.2">
      <c r="A64" s="14"/>
      <c r="B64" s="14"/>
      <c r="C64" s="74" t="s">
        <v>764</v>
      </c>
      <c r="D64" s="79" t="s">
        <v>213</v>
      </c>
      <c r="E64" s="13">
        <v>44443</v>
      </c>
      <c r="F64" s="77" t="s">
        <v>907</v>
      </c>
      <c r="G64" s="13">
        <v>44449</v>
      </c>
      <c r="H64" s="78" t="s">
        <v>701</v>
      </c>
      <c r="I64" s="16">
        <v>29</v>
      </c>
      <c r="J64" s="16">
        <v>29</v>
      </c>
      <c r="K64" s="16">
        <v>22</v>
      </c>
      <c r="L64" s="16">
        <v>10</v>
      </c>
      <c r="M64" s="82">
        <v>4.6254999999999997</v>
      </c>
      <c r="N64" s="73">
        <v>10</v>
      </c>
      <c r="O64" s="65">
        <v>3000</v>
      </c>
      <c r="P64" s="66">
        <f>Table224578910112345678910[[#This Row],[PEMBULATAN]]*O64</f>
        <v>30000</v>
      </c>
    </row>
    <row r="65" spans="1:16" ht="26.25" customHeight="1" x14ac:dyDescent="0.2">
      <c r="A65" s="14"/>
      <c r="B65" s="14"/>
      <c r="C65" s="74" t="s">
        <v>765</v>
      </c>
      <c r="D65" s="79" t="s">
        <v>213</v>
      </c>
      <c r="E65" s="13">
        <v>44443</v>
      </c>
      <c r="F65" s="77" t="s">
        <v>907</v>
      </c>
      <c r="G65" s="13">
        <v>44449</v>
      </c>
      <c r="H65" s="78" t="s">
        <v>701</v>
      </c>
      <c r="I65" s="16">
        <v>42</v>
      </c>
      <c r="J65" s="16">
        <v>42</v>
      </c>
      <c r="K65" s="16">
        <v>47</v>
      </c>
      <c r="L65" s="16">
        <v>10</v>
      </c>
      <c r="M65" s="82">
        <v>20.727</v>
      </c>
      <c r="N65" s="73">
        <v>21</v>
      </c>
      <c r="O65" s="65">
        <v>3000</v>
      </c>
      <c r="P65" s="66">
        <f>Table224578910112345678910[[#This Row],[PEMBULATAN]]*O65</f>
        <v>63000</v>
      </c>
    </row>
    <row r="66" spans="1:16" ht="26.25" customHeight="1" x14ac:dyDescent="0.2">
      <c r="A66" s="14"/>
      <c r="B66" s="14"/>
      <c r="C66" s="74" t="s">
        <v>766</v>
      </c>
      <c r="D66" s="79" t="s">
        <v>213</v>
      </c>
      <c r="E66" s="13">
        <v>44443</v>
      </c>
      <c r="F66" s="77" t="s">
        <v>907</v>
      </c>
      <c r="G66" s="13">
        <v>44449</v>
      </c>
      <c r="H66" s="78" t="s">
        <v>701</v>
      </c>
      <c r="I66" s="16">
        <v>83</v>
      </c>
      <c r="J66" s="16">
        <v>41</v>
      </c>
      <c r="K66" s="16">
        <v>12</v>
      </c>
      <c r="L66" s="16">
        <v>10</v>
      </c>
      <c r="M66" s="82">
        <v>10.209</v>
      </c>
      <c r="N66" s="73">
        <v>10</v>
      </c>
      <c r="O66" s="65">
        <v>3000</v>
      </c>
      <c r="P66" s="66">
        <f>Table224578910112345678910[[#This Row],[PEMBULATAN]]*O66</f>
        <v>30000</v>
      </c>
    </row>
    <row r="67" spans="1:16" ht="26.25" customHeight="1" x14ac:dyDescent="0.2">
      <c r="A67" s="14"/>
      <c r="B67" s="14"/>
      <c r="C67" s="74" t="s">
        <v>767</v>
      </c>
      <c r="D67" s="79" t="s">
        <v>213</v>
      </c>
      <c r="E67" s="13">
        <v>44443</v>
      </c>
      <c r="F67" s="77" t="s">
        <v>907</v>
      </c>
      <c r="G67" s="13">
        <v>44449</v>
      </c>
      <c r="H67" s="78" t="s">
        <v>701</v>
      </c>
      <c r="I67" s="16">
        <v>58</v>
      </c>
      <c r="J67" s="16">
        <v>26</v>
      </c>
      <c r="K67" s="16">
        <v>19</v>
      </c>
      <c r="L67" s="16">
        <v>3</v>
      </c>
      <c r="M67" s="82">
        <v>7.1630000000000003</v>
      </c>
      <c r="N67" s="73">
        <v>7</v>
      </c>
      <c r="O67" s="65">
        <v>3000</v>
      </c>
      <c r="P67" s="66">
        <f>Table224578910112345678910[[#This Row],[PEMBULATAN]]*O67</f>
        <v>21000</v>
      </c>
    </row>
    <row r="68" spans="1:16" ht="26.25" customHeight="1" x14ac:dyDescent="0.2">
      <c r="A68" s="14"/>
      <c r="B68" s="14"/>
      <c r="C68" s="74" t="s">
        <v>768</v>
      </c>
      <c r="D68" s="79" t="s">
        <v>213</v>
      </c>
      <c r="E68" s="13">
        <v>44443</v>
      </c>
      <c r="F68" s="77" t="s">
        <v>907</v>
      </c>
      <c r="G68" s="13">
        <v>44449</v>
      </c>
      <c r="H68" s="78" t="s">
        <v>701</v>
      </c>
      <c r="I68" s="16">
        <v>92</v>
      </c>
      <c r="J68" s="16">
        <v>15</v>
      </c>
      <c r="K68" s="16">
        <v>11</v>
      </c>
      <c r="L68" s="16">
        <v>4</v>
      </c>
      <c r="M68" s="82">
        <v>3.7949999999999999</v>
      </c>
      <c r="N68" s="73">
        <v>4</v>
      </c>
      <c r="O68" s="65">
        <v>3000</v>
      </c>
      <c r="P68" s="66">
        <f>Table224578910112345678910[[#This Row],[PEMBULATAN]]*O68</f>
        <v>12000</v>
      </c>
    </row>
    <row r="69" spans="1:16" ht="26.25" customHeight="1" x14ac:dyDescent="0.2">
      <c r="A69" s="14"/>
      <c r="B69" s="14"/>
      <c r="C69" s="74" t="s">
        <v>769</v>
      </c>
      <c r="D69" s="79" t="s">
        <v>213</v>
      </c>
      <c r="E69" s="13">
        <v>44443</v>
      </c>
      <c r="F69" s="77" t="s">
        <v>907</v>
      </c>
      <c r="G69" s="13">
        <v>44449</v>
      </c>
      <c r="H69" s="78" t="s">
        <v>701</v>
      </c>
      <c r="I69" s="16">
        <v>134</v>
      </c>
      <c r="J69" s="16">
        <v>9</v>
      </c>
      <c r="K69" s="16">
        <v>9</v>
      </c>
      <c r="L69" s="16">
        <v>2</v>
      </c>
      <c r="M69" s="82">
        <v>2.7134999999999998</v>
      </c>
      <c r="N69" s="73">
        <v>3</v>
      </c>
      <c r="O69" s="65">
        <v>3000</v>
      </c>
      <c r="P69" s="66">
        <f>Table224578910112345678910[[#This Row],[PEMBULATAN]]*O69</f>
        <v>9000</v>
      </c>
    </row>
    <row r="70" spans="1:16" ht="26.25" customHeight="1" x14ac:dyDescent="0.2">
      <c r="A70" s="14"/>
      <c r="B70" s="14"/>
      <c r="C70" s="74" t="s">
        <v>770</v>
      </c>
      <c r="D70" s="79" t="s">
        <v>213</v>
      </c>
      <c r="E70" s="13">
        <v>44443</v>
      </c>
      <c r="F70" s="77" t="s">
        <v>907</v>
      </c>
      <c r="G70" s="13">
        <v>44449</v>
      </c>
      <c r="H70" s="78" t="s">
        <v>701</v>
      </c>
      <c r="I70" s="16">
        <v>70</v>
      </c>
      <c r="J70" s="16">
        <v>62</v>
      </c>
      <c r="K70" s="16">
        <v>23</v>
      </c>
      <c r="L70" s="16">
        <v>10</v>
      </c>
      <c r="M70" s="82">
        <v>24.954999999999998</v>
      </c>
      <c r="N70" s="73">
        <v>25</v>
      </c>
      <c r="O70" s="65">
        <v>3000</v>
      </c>
      <c r="P70" s="66">
        <f>Table224578910112345678910[[#This Row],[PEMBULATAN]]*O70</f>
        <v>75000</v>
      </c>
    </row>
    <row r="71" spans="1:16" ht="26.25" customHeight="1" x14ac:dyDescent="0.2">
      <c r="A71" s="14"/>
      <c r="B71" s="14"/>
      <c r="C71" s="74" t="s">
        <v>771</v>
      </c>
      <c r="D71" s="79" t="s">
        <v>213</v>
      </c>
      <c r="E71" s="13">
        <v>44443</v>
      </c>
      <c r="F71" s="77" t="s">
        <v>907</v>
      </c>
      <c r="G71" s="13">
        <v>44449</v>
      </c>
      <c r="H71" s="78" t="s">
        <v>701</v>
      </c>
      <c r="I71" s="16">
        <v>80</v>
      </c>
      <c r="J71" s="16">
        <v>63</v>
      </c>
      <c r="K71" s="16">
        <v>26</v>
      </c>
      <c r="L71" s="16">
        <v>15</v>
      </c>
      <c r="M71" s="82">
        <v>32.76</v>
      </c>
      <c r="N71" s="73">
        <v>33</v>
      </c>
      <c r="O71" s="65">
        <v>3000</v>
      </c>
      <c r="P71" s="66">
        <f>Table224578910112345678910[[#This Row],[PEMBULATAN]]*O71</f>
        <v>99000</v>
      </c>
    </row>
    <row r="72" spans="1:16" ht="26.25" customHeight="1" x14ac:dyDescent="0.2">
      <c r="A72" s="14"/>
      <c r="B72" s="14"/>
      <c r="C72" s="74" t="s">
        <v>772</v>
      </c>
      <c r="D72" s="79" t="s">
        <v>213</v>
      </c>
      <c r="E72" s="13">
        <v>44443</v>
      </c>
      <c r="F72" s="77" t="s">
        <v>907</v>
      </c>
      <c r="G72" s="13">
        <v>44449</v>
      </c>
      <c r="H72" s="78" t="s">
        <v>701</v>
      </c>
      <c r="I72" s="16">
        <v>110</v>
      </c>
      <c r="J72" s="16">
        <v>30</v>
      </c>
      <c r="K72" s="16">
        <v>30</v>
      </c>
      <c r="L72" s="16">
        <v>14</v>
      </c>
      <c r="M72" s="82">
        <v>24.75</v>
      </c>
      <c r="N72" s="73">
        <v>25</v>
      </c>
      <c r="O72" s="65">
        <v>3000</v>
      </c>
      <c r="P72" s="66">
        <f>Table224578910112345678910[[#This Row],[PEMBULATAN]]*O72</f>
        <v>75000</v>
      </c>
    </row>
    <row r="73" spans="1:16" ht="26.25" customHeight="1" x14ac:dyDescent="0.2">
      <c r="A73" s="14"/>
      <c r="B73" s="14"/>
      <c r="C73" s="74" t="s">
        <v>773</v>
      </c>
      <c r="D73" s="79" t="s">
        <v>213</v>
      </c>
      <c r="E73" s="13">
        <v>44443</v>
      </c>
      <c r="F73" s="77" t="s">
        <v>907</v>
      </c>
      <c r="G73" s="13">
        <v>44449</v>
      </c>
      <c r="H73" s="78" t="s">
        <v>701</v>
      </c>
      <c r="I73" s="16">
        <v>53</v>
      </c>
      <c r="J73" s="16">
        <v>32</v>
      </c>
      <c r="K73" s="16">
        <v>18</v>
      </c>
      <c r="L73" s="16">
        <v>6</v>
      </c>
      <c r="M73" s="82">
        <v>7.6319999999999997</v>
      </c>
      <c r="N73" s="73">
        <v>8</v>
      </c>
      <c r="O73" s="65">
        <v>3000</v>
      </c>
      <c r="P73" s="66">
        <f>Table224578910112345678910[[#This Row],[PEMBULATAN]]*O73</f>
        <v>24000</v>
      </c>
    </row>
    <row r="74" spans="1:16" ht="26.25" customHeight="1" x14ac:dyDescent="0.2">
      <c r="A74" s="14"/>
      <c r="B74" s="14"/>
      <c r="C74" s="74" t="s">
        <v>774</v>
      </c>
      <c r="D74" s="79" t="s">
        <v>213</v>
      </c>
      <c r="E74" s="13">
        <v>44443</v>
      </c>
      <c r="F74" s="77" t="s">
        <v>907</v>
      </c>
      <c r="G74" s="13">
        <v>44449</v>
      </c>
      <c r="H74" s="78" t="s">
        <v>701</v>
      </c>
      <c r="I74" s="16">
        <v>108</v>
      </c>
      <c r="J74" s="16">
        <v>75</v>
      </c>
      <c r="K74" s="16">
        <v>26</v>
      </c>
      <c r="L74" s="16">
        <v>25</v>
      </c>
      <c r="M74" s="82">
        <v>52.65</v>
      </c>
      <c r="N74" s="73">
        <v>53</v>
      </c>
      <c r="O74" s="65">
        <v>3000</v>
      </c>
      <c r="P74" s="66">
        <f>Table224578910112345678910[[#This Row],[PEMBULATAN]]*O74</f>
        <v>159000</v>
      </c>
    </row>
    <row r="75" spans="1:16" ht="26.25" customHeight="1" x14ac:dyDescent="0.2">
      <c r="A75" s="14"/>
      <c r="B75" s="14"/>
      <c r="C75" s="74" t="s">
        <v>775</v>
      </c>
      <c r="D75" s="79" t="s">
        <v>213</v>
      </c>
      <c r="E75" s="13">
        <v>44443</v>
      </c>
      <c r="F75" s="77" t="s">
        <v>907</v>
      </c>
      <c r="G75" s="13">
        <v>44449</v>
      </c>
      <c r="H75" s="78" t="s">
        <v>701</v>
      </c>
      <c r="I75" s="16">
        <v>70</v>
      </c>
      <c r="J75" s="16">
        <v>61</v>
      </c>
      <c r="K75" s="16">
        <v>21</v>
      </c>
      <c r="L75" s="16">
        <v>14</v>
      </c>
      <c r="M75" s="82">
        <v>22.4175</v>
      </c>
      <c r="N75" s="73">
        <v>23</v>
      </c>
      <c r="O75" s="65">
        <v>3000</v>
      </c>
      <c r="P75" s="66">
        <f>Table224578910112345678910[[#This Row],[PEMBULATAN]]*O75</f>
        <v>69000</v>
      </c>
    </row>
    <row r="76" spans="1:16" ht="26.25" customHeight="1" x14ac:dyDescent="0.2">
      <c r="A76" s="14"/>
      <c r="B76" s="14"/>
      <c r="C76" s="74" t="s">
        <v>776</v>
      </c>
      <c r="D76" s="79" t="s">
        <v>213</v>
      </c>
      <c r="E76" s="13">
        <v>44443</v>
      </c>
      <c r="F76" s="77" t="s">
        <v>907</v>
      </c>
      <c r="G76" s="13">
        <v>44449</v>
      </c>
      <c r="H76" s="78" t="s">
        <v>701</v>
      </c>
      <c r="I76" s="16">
        <v>56</v>
      </c>
      <c r="J76" s="16">
        <v>43</v>
      </c>
      <c r="K76" s="16">
        <v>14</v>
      </c>
      <c r="L76" s="16">
        <v>5</v>
      </c>
      <c r="M76" s="82">
        <v>8.4280000000000008</v>
      </c>
      <c r="N76" s="73">
        <v>9</v>
      </c>
      <c r="O76" s="65">
        <v>3000</v>
      </c>
      <c r="P76" s="66">
        <f>Table224578910112345678910[[#This Row],[PEMBULATAN]]*O76</f>
        <v>27000</v>
      </c>
    </row>
    <row r="77" spans="1:16" ht="26.25" customHeight="1" x14ac:dyDescent="0.2">
      <c r="A77" s="14"/>
      <c r="B77" s="14"/>
      <c r="C77" s="74" t="s">
        <v>777</v>
      </c>
      <c r="D77" s="79" t="s">
        <v>213</v>
      </c>
      <c r="E77" s="13">
        <v>44443</v>
      </c>
      <c r="F77" s="77" t="s">
        <v>907</v>
      </c>
      <c r="G77" s="13">
        <v>44449</v>
      </c>
      <c r="H77" s="78" t="s">
        <v>701</v>
      </c>
      <c r="I77" s="16">
        <v>61</v>
      </c>
      <c r="J77" s="16">
        <v>50</v>
      </c>
      <c r="K77" s="16">
        <v>22</v>
      </c>
      <c r="L77" s="16">
        <v>9</v>
      </c>
      <c r="M77" s="82">
        <v>16.774999999999999</v>
      </c>
      <c r="N77" s="73">
        <v>17</v>
      </c>
      <c r="O77" s="65">
        <v>3000</v>
      </c>
      <c r="P77" s="66">
        <f>Table224578910112345678910[[#This Row],[PEMBULATAN]]*O77</f>
        <v>51000</v>
      </c>
    </row>
    <row r="78" spans="1:16" ht="26.25" customHeight="1" x14ac:dyDescent="0.2">
      <c r="A78" s="14"/>
      <c r="B78" s="14"/>
      <c r="C78" s="74" t="s">
        <v>778</v>
      </c>
      <c r="D78" s="79" t="s">
        <v>213</v>
      </c>
      <c r="E78" s="13">
        <v>44443</v>
      </c>
      <c r="F78" s="77" t="s">
        <v>907</v>
      </c>
      <c r="G78" s="13">
        <v>44449</v>
      </c>
      <c r="H78" s="78" t="s">
        <v>701</v>
      </c>
      <c r="I78" s="16">
        <v>90</v>
      </c>
      <c r="J78" s="16">
        <v>55</v>
      </c>
      <c r="K78" s="16">
        <v>22</v>
      </c>
      <c r="L78" s="16">
        <v>18</v>
      </c>
      <c r="M78" s="82">
        <v>27.225000000000001</v>
      </c>
      <c r="N78" s="73">
        <v>27</v>
      </c>
      <c r="O78" s="65">
        <v>3000</v>
      </c>
      <c r="P78" s="66">
        <f>Table224578910112345678910[[#This Row],[PEMBULATAN]]*O78</f>
        <v>81000</v>
      </c>
    </row>
    <row r="79" spans="1:16" ht="26.25" customHeight="1" x14ac:dyDescent="0.2">
      <c r="A79" s="14"/>
      <c r="B79" s="14"/>
      <c r="C79" s="74" t="s">
        <v>779</v>
      </c>
      <c r="D79" s="79" t="s">
        <v>213</v>
      </c>
      <c r="E79" s="13">
        <v>44443</v>
      </c>
      <c r="F79" s="77" t="s">
        <v>907</v>
      </c>
      <c r="G79" s="13">
        <v>44449</v>
      </c>
      <c r="H79" s="78" t="s">
        <v>701</v>
      </c>
      <c r="I79" s="16">
        <v>77</v>
      </c>
      <c r="J79" s="16">
        <v>54</v>
      </c>
      <c r="K79" s="16">
        <v>17</v>
      </c>
      <c r="L79" s="16">
        <v>8</v>
      </c>
      <c r="M79" s="82">
        <v>17.671500000000002</v>
      </c>
      <c r="N79" s="73">
        <v>18</v>
      </c>
      <c r="O79" s="65">
        <v>3000</v>
      </c>
      <c r="P79" s="66">
        <f>Table224578910112345678910[[#This Row],[PEMBULATAN]]*O79</f>
        <v>54000</v>
      </c>
    </row>
    <row r="80" spans="1:16" ht="26.25" customHeight="1" x14ac:dyDescent="0.2">
      <c r="A80" s="14"/>
      <c r="B80" s="14"/>
      <c r="C80" s="74" t="s">
        <v>780</v>
      </c>
      <c r="D80" s="79" t="s">
        <v>213</v>
      </c>
      <c r="E80" s="13">
        <v>44443</v>
      </c>
      <c r="F80" s="77" t="s">
        <v>907</v>
      </c>
      <c r="G80" s="13">
        <v>44449</v>
      </c>
      <c r="H80" s="78" t="s">
        <v>701</v>
      </c>
      <c r="I80" s="16">
        <v>86</v>
      </c>
      <c r="J80" s="16">
        <v>48</v>
      </c>
      <c r="K80" s="16">
        <v>20</v>
      </c>
      <c r="L80" s="16">
        <v>8</v>
      </c>
      <c r="M80" s="82">
        <v>20.64</v>
      </c>
      <c r="N80" s="73">
        <v>21</v>
      </c>
      <c r="O80" s="65">
        <v>3000</v>
      </c>
      <c r="P80" s="66">
        <f>Table224578910112345678910[[#This Row],[PEMBULATAN]]*O80</f>
        <v>63000</v>
      </c>
    </row>
    <row r="81" spans="1:16" ht="26.25" customHeight="1" x14ac:dyDescent="0.2">
      <c r="A81" s="14"/>
      <c r="B81" s="14"/>
      <c r="C81" s="74" t="s">
        <v>781</v>
      </c>
      <c r="D81" s="79" t="s">
        <v>213</v>
      </c>
      <c r="E81" s="13">
        <v>44443</v>
      </c>
      <c r="F81" s="77" t="s">
        <v>907</v>
      </c>
      <c r="G81" s="13">
        <v>44449</v>
      </c>
      <c r="H81" s="78" t="s">
        <v>701</v>
      </c>
      <c r="I81" s="16">
        <v>78</v>
      </c>
      <c r="J81" s="16">
        <v>59</v>
      </c>
      <c r="K81" s="16">
        <v>22</v>
      </c>
      <c r="L81" s="16">
        <v>11</v>
      </c>
      <c r="M81" s="82">
        <v>25.311</v>
      </c>
      <c r="N81" s="73">
        <v>26</v>
      </c>
      <c r="O81" s="65">
        <v>3000</v>
      </c>
      <c r="P81" s="66">
        <f>Table224578910112345678910[[#This Row],[PEMBULATAN]]*O81</f>
        <v>78000</v>
      </c>
    </row>
    <row r="82" spans="1:16" ht="26.25" customHeight="1" x14ac:dyDescent="0.2">
      <c r="A82" s="14"/>
      <c r="B82" s="14"/>
      <c r="C82" s="74" t="s">
        <v>782</v>
      </c>
      <c r="D82" s="79" t="s">
        <v>213</v>
      </c>
      <c r="E82" s="13">
        <v>44443</v>
      </c>
      <c r="F82" s="77" t="s">
        <v>907</v>
      </c>
      <c r="G82" s="13">
        <v>44449</v>
      </c>
      <c r="H82" s="78" t="s">
        <v>701</v>
      </c>
      <c r="I82" s="16">
        <v>36</v>
      </c>
      <c r="J82" s="16">
        <v>41</v>
      </c>
      <c r="K82" s="16">
        <v>11</v>
      </c>
      <c r="L82" s="16">
        <v>1</v>
      </c>
      <c r="M82" s="82">
        <v>4.0590000000000002</v>
      </c>
      <c r="N82" s="73">
        <v>4</v>
      </c>
      <c r="O82" s="65">
        <v>3000</v>
      </c>
      <c r="P82" s="66">
        <f>Table224578910112345678910[[#This Row],[PEMBULATAN]]*O82</f>
        <v>12000</v>
      </c>
    </row>
    <row r="83" spans="1:16" ht="26.25" customHeight="1" x14ac:dyDescent="0.2">
      <c r="A83" s="14"/>
      <c r="B83" s="14"/>
      <c r="C83" s="74" t="s">
        <v>783</v>
      </c>
      <c r="D83" s="79" t="s">
        <v>213</v>
      </c>
      <c r="E83" s="13">
        <v>44443</v>
      </c>
      <c r="F83" s="77" t="s">
        <v>907</v>
      </c>
      <c r="G83" s="13">
        <v>44449</v>
      </c>
      <c r="H83" s="78" t="s">
        <v>701</v>
      </c>
      <c r="I83" s="16">
        <v>80</v>
      </c>
      <c r="J83" s="16">
        <v>21</v>
      </c>
      <c r="K83" s="16">
        <v>17</v>
      </c>
      <c r="L83" s="16">
        <v>3</v>
      </c>
      <c r="M83" s="82">
        <v>7.14</v>
      </c>
      <c r="N83" s="73">
        <v>7</v>
      </c>
      <c r="O83" s="65">
        <v>3000</v>
      </c>
      <c r="P83" s="66">
        <f>Table224578910112345678910[[#This Row],[PEMBULATAN]]*O83</f>
        <v>21000</v>
      </c>
    </row>
    <row r="84" spans="1:16" ht="26.25" customHeight="1" x14ac:dyDescent="0.2">
      <c r="A84" s="14"/>
      <c r="B84" s="14"/>
      <c r="C84" s="74" t="s">
        <v>784</v>
      </c>
      <c r="D84" s="79" t="s">
        <v>213</v>
      </c>
      <c r="E84" s="13">
        <v>44443</v>
      </c>
      <c r="F84" s="77" t="s">
        <v>907</v>
      </c>
      <c r="G84" s="13">
        <v>44449</v>
      </c>
      <c r="H84" s="78" t="s">
        <v>701</v>
      </c>
      <c r="I84" s="16">
        <v>41</v>
      </c>
      <c r="J84" s="16">
        <v>40</v>
      </c>
      <c r="K84" s="16">
        <v>15</v>
      </c>
      <c r="L84" s="16">
        <v>3</v>
      </c>
      <c r="M84" s="82">
        <v>6.15</v>
      </c>
      <c r="N84" s="73">
        <v>6</v>
      </c>
      <c r="O84" s="65">
        <v>3000</v>
      </c>
      <c r="P84" s="66">
        <f>Table224578910112345678910[[#This Row],[PEMBULATAN]]*O84</f>
        <v>18000</v>
      </c>
    </row>
    <row r="85" spans="1:16" ht="26.25" customHeight="1" x14ac:dyDescent="0.2">
      <c r="A85" s="14"/>
      <c r="B85" s="14"/>
      <c r="C85" s="74" t="s">
        <v>785</v>
      </c>
      <c r="D85" s="79" t="s">
        <v>213</v>
      </c>
      <c r="E85" s="13">
        <v>44443</v>
      </c>
      <c r="F85" s="77" t="s">
        <v>907</v>
      </c>
      <c r="G85" s="13">
        <v>44449</v>
      </c>
      <c r="H85" s="78" t="s">
        <v>701</v>
      </c>
      <c r="I85" s="16">
        <v>36</v>
      </c>
      <c r="J85" s="16">
        <v>22</v>
      </c>
      <c r="K85" s="16">
        <v>18</v>
      </c>
      <c r="L85" s="16">
        <v>9</v>
      </c>
      <c r="M85" s="82">
        <v>3.5640000000000001</v>
      </c>
      <c r="N85" s="73">
        <v>9</v>
      </c>
      <c r="O85" s="65">
        <v>3000</v>
      </c>
      <c r="P85" s="66">
        <f>Table224578910112345678910[[#This Row],[PEMBULATAN]]*O85</f>
        <v>27000</v>
      </c>
    </row>
    <row r="86" spans="1:16" ht="26.25" customHeight="1" x14ac:dyDescent="0.2">
      <c r="A86" s="14"/>
      <c r="B86" s="14"/>
      <c r="C86" s="74" t="s">
        <v>786</v>
      </c>
      <c r="D86" s="79" t="s">
        <v>213</v>
      </c>
      <c r="E86" s="13">
        <v>44443</v>
      </c>
      <c r="F86" s="77" t="s">
        <v>907</v>
      </c>
      <c r="G86" s="13">
        <v>44449</v>
      </c>
      <c r="H86" s="78" t="s">
        <v>701</v>
      </c>
      <c r="I86" s="16">
        <v>42</v>
      </c>
      <c r="J86" s="16">
        <v>29</v>
      </c>
      <c r="K86" s="16">
        <v>25</v>
      </c>
      <c r="L86" s="16">
        <v>5</v>
      </c>
      <c r="M86" s="82">
        <v>7.6124999999999998</v>
      </c>
      <c r="N86" s="73">
        <v>8</v>
      </c>
      <c r="O86" s="65">
        <v>3000</v>
      </c>
      <c r="P86" s="66">
        <f>Table224578910112345678910[[#This Row],[PEMBULATAN]]*O86</f>
        <v>24000</v>
      </c>
    </row>
    <row r="87" spans="1:16" ht="26.25" customHeight="1" x14ac:dyDescent="0.2">
      <c r="A87" s="14"/>
      <c r="B87" s="14"/>
      <c r="C87" s="74" t="s">
        <v>787</v>
      </c>
      <c r="D87" s="79" t="s">
        <v>213</v>
      </c>
      <c r="E87" s="13">
        <v>44443</v>
      </c>
      <c r="F87" s="77" t="s">
        <v>907</v>
      </c>
      <c r="G87" s="13">
        <v>44449</v>
      </c>
      <c r="H87" s="78" t="s">
        <v>701</v>
      </c>
      <c r="I87" s="16">
        <v>40</v>
      </c>
      <c r="J87" s="16">
        <v>30</v>
      </c>
      <c r="K87" s="16">
        <v>30</v>
      </c>
      <c r="L87" s="16">
        <v>2</v>
      </c>
      <c r="M87" s="82">
        <v>9</v>
      </c>
      <c r="N87" s="73">
        <v>9</v>
      </c>
      <c r="O87" s="65">
        <v>3000</v>
      </c>
      <c r="P87" s="66">
        <f>Table224578910112345678910[[#This Row],[PEMBULATAN]]*O87</f>
        <v>27000</v>
      </c>
    </row>
    <row r="88" spans="1:16" ht="26.25" customHeight="1" x14ac:dyDescent="0.2">
      <c r="A88" s="14"/>
      <c r="B88" s="14"/>
      <c r="C88" s="74" t="s">
        <v>788</v>
      </c>
      <c r="D88" s="79" t="s">
        <v>213</v>
      </c>
      <c r="E88" s="13">
        <v>44443</v>
      </c>
      <c r="F88" s="77" t="s">
        <v>907</v>
      </c>
      <c r="G88" s="13">
        <v>44449</v>
      </c>
      <c r="H88" s="78" t="s">
        <v>701</v>
      </c>
      <c r="I88" s="16">
        <v>74</v>
      </c>
      <c r="J88" s="16">
        <v>57</v>
      </c>
      <c r="K88" s="16">
        <v>20</v>
      </c>
      <c r="L88" s="16">
        <v>13</v>
      </c>
      <c r="M88" s="82">
        <v>21.09</v>
      </c>
      <c r="N88" s="73">
        <v>21</v>
      </c>
      <c r="O88" s="65">
        <v>3000</v>
      </c>
      <c r="P88" s="66">
        <f>Table224578910112345678910[[#This Row],[PEMBULATAN]]*O88</f>
        <v>63000</v>
      </c>
    </row>
    <row r="89" spans="1:16" ht="26.25" customHeight="1" x14ac:dyDescent="0.2">
      <c r="A89" s="14"/>
      <c r="B89" s="14"/>
      <c r="C89" s="74" t="s">
        <v>789</v>
      </c>
      <c r="D89" s="79" t="s">
        <v>213</v>
      </c>
      <c r="E89" s="13">
        <v>44443</v>
      </c>
      <c r="F89" s="77" t="s">
        <v>907</v>
      </c>
      <c r="G89" s="13">
        <v>44449</v>
      </c>
      <c r="H89" s="78" t="s">
        <v>701</v>
      </c>
      <c r="I89" s="16">
        <v>39</v>
      </c>
      <c r="J89" s="16">
        <v>37</v>
      </c>
      <c r="K89" s="16">
        <v>38</v>
      </c>
      <c r="L89" s="16">
        <v>8</v>
      </c>
      <c r="M89" s="82">
        <v>13.708500000000001</v>
      </c>
      <c r="N89" s="73">
        <v>14</v>
      </c>
      <c r="O89" s="65">
        <v>3000</v>
      </c>
      <c r="P89" s="66">
        <f>Table224578910112345678910[[#This Row],[PEMBULATAN]]*O89</f>
        <v>42000</v>
      </c>
    </row>
    <row r="90" spans="1:16" ht="26.25" customHeight="1" x14ac:dyDescent="0.2">
      <c r="A90" s="14"/>
      <c r="B90" s="14"/>
      <c r="C90" s="74" t="s">
        <v>790</v>
      </c>
      <c r="D90" s="79" t="s">
        <v>213</v>
      </c>
      <c r="E90" s="13">
        <v>44443</v>
      </c>
      <c r="F90" s="77" t="s">
        <v>907</v>
      </c>
      <c r="G90" s="13">
        <v>44449</v>
      </c>
      <c r="H90" s="78" t="s">
        <v>701</v>
      </c>
      <c r="I90" s="16">
        <v>36</v>
      </c>
      <c r="J90" s="16">
        <v>33</v>
      </c>
      <c r="K90" s="16">
        <v>29</v>
      </c>
      <c r="L90" s="16">
        <v>7</v>
      </c>
      <c r="M90" s="82">
        <v>8.6129999999999995</v>
      </c>
      <c r="N90" s="73">
        <v>9</v>
      </c>
      <c r="O90" s="65">
        <v>3000</v>
      </c>
      <c r="P90" s="66">
        <f>Table224578910112345678910[[#This Row],[PEMBULATAN]]*O90</f>
        <v>27000</v>
      </c>
    </row>
    <row r="91" spans="1:16" ht="26.25" customHeight="1" x14ac:dyDescent="0.2">
      <c r="A91" s="14"/>
      <c r="B91" s="14"/>
      <c r="C91" s="74" t="s">
        <v>791</v>
      </c>
      <c r="D91" s="79" t="s">
        <v>213</v>
      </c>
      <c r="E91" s="13">
        <v>44443</v>
      </c>
      <c r="F91" s="77" t="s">
        <v>907</v>
      </c>
      <c r="G91" s="13">
        <v>44449</v>
      </c>
      <c r="H91" s="78" t="s">
        <v>701</v>
      </c>
      <c r="I91" s="16">
        <v>82</v>
      </c>
      <c r="J91" s="16">
        <v>54</v>
      </c>
      <c r="K91" s="16">
        <v>23</v>
      </c>
      <c r="L91" s="16">
        <v>8</v>
      </c>
      <c r="M91" s="82">
        <v>25.460999999999999</v>
      </c>
      <c r="N91" s="73">
        <v>26</v>
      </c>
      <c r="O91" s="65">
        <v>3000</v>
      </c>
      <c r="P91" s="66">
        <f>Table224578910112345678910[[#This Row],[PEMBULATAN]]*O91</f>
        <v>78000</v>
      </c>
    </row>
    <row r="92" spans="1:16" ht="26.25" customHeight="1" x14ac:dyDescent="0.2">
      <c r="A92" s="14"/>
      <c r="B92" s="14"/>
      <c r="C92" s="74" t="s">
        <v>792</v>
      </c>
      <c r="D92" s="79" t="s">
        <v>213</v>
      </c>
      <c r="E92" s="13">
        <v>44443</v>
      </c>
      <c r="F92" s="77" t="s">
        <v>907</v>
      </c>
      <c r="G92" s="13">
        <v>44449</v>
      </c>
      <c r="H92" s="78" t="s">
        <v>701</v>
      </c>
      <c r="I92" s="16">
        <v>97</v>
      </c>
      <c r="J92" s="16">
        <v>57</v>
      </c>
      <c r="K92" s="16">
        <v>24</v>
      </c>
      <c r="L92" s="16">
        <v>12</v>
      </c>
      <c r="M92" s="82">
        <v>33.173999999999999</v>
      </c>
      <c r="N92" s="73">
        <v>33</v>
      </c>
      <c r="O92" s="65">
        <v>3000</v>
      </c>
      <c r="P92" s="66">
        <f>Table224578910112345678910[[#This Row],[PEMBULATAN]]*O92</f>
        <v>99000</v>
      </c>
    </row>
    <row r="93" spans="1:16" ht="26.25" customHeight="1" x14ac:dyDescent="0.2">
      <c r="A93" s="14"/>
      <c r="B93" s="14"/>
      <c r="C93" s="74" t="s">
        <v>793</v>
      </c>
      <c r="D93" s="79" t="s">
        <v>213</v>
      </c>
      <c r="E93" s="13">
        <v>44443</v>
      </c>
      <c r="F93" s="77" t="s">
        <v>907</v>
      </c>
      <c r="G93" s="13">
        <v>44449</v>
      </c>
      <c r="H93" s="78" t="s">
        <v>701</v>
      </c>
      <c r="I93" s="16">
        <v>48</v>
      </c>
      <c r="J93" s="16">
        <v>24</v>
      </c>
      <c r="K93" s="16">
        <v>48</v>
      </c>
      <c r="L93" s="16">
        <v>14</v>
      </c>
      <c r="M93" s="82">
        <v>13.824</v>
      </c>
      <c r="N93" s="73">
        <v>14</v>
      </c>
      <c r="O93" s="65">
        <v>3000</v>
      </c>
      <c r="P93" s="66">
        <f>Table224578910112345678910[[#This Row],[PEMBULATAN]]*O93</f>
        <v>42000</v>
      </c>
    </row>
    <row r="94" spans="1:16" ht="26.25" customHeight="1" x14ac:dyDescent="0.2">
      <c r="A94" s="14"/>
      <c r="B94" s="14"/>
      <c r="C94" s="74" t="s">
        <v>794</v>
      </c>
      <c r="D94" s="79" t="s">
        <v>213</v>
      </c>
      <c r="E94" s="13">
        <v>44443</v>
      </c>
      <c r="F94" s="77" t="s">
        <v>907</v>
      </c>
      <c r="G94" s="13">
        <v>44449</v>
      </c>
      <c r="H94" s="78" t="s">
        <v>701</v>
      </c>
      <c r="I94" s="16">
        <v>70</v>
      </c>
      <c r="J94" s="16">
        <v>57</v>
      </c>
      <c r="K94" s="16">
        <v>22</v>
      </c>
      <c r="L94" s="16">
        <v>8</v>
      </c>
      <c r="M94" s="82">
        <v>21.945</v>
      </c>
      <c r="N94" s="73">
        <v>22</v>
      </c>
      <c r="O94" s="65">
        <v>3000</v>
      </c>
      <c r="P94" s="66">
        <f>Table224578910112345678910[[#This Row],[PEMBULATAN]]*O94</f>
        <v>66000</v>
      </c>
    </row>
    <row r="95" spans="1:16" ht="26.25" customHeight="1" x14ac:dyDescent="0.2">
      <c r="A95" s="14"/>
      <c r="B95" s="14"/>
      <c r="C95" s="74" t="s">
        <v>795</v>
      </c>
      <c r="D95" s="79" t="s">
        <v>213</v>
      </c>
      <c r="E95" s="13">
        <v>44443</v>
      </c>
      <c r="F95" s="77" t="s">
        <v>907</v>
      </c>
      <c r="G95" s="13">
        <v>44449</v>
      </c>
      <c r="H95" s="78" t="s">
        <v>701</v>
      </c>
      <c r="I95" s="16">
        <v>83</v>
      </c>
      <c r="J95" s="16">
        <v>52</v>
      </c>
      <c r="K95" s="16">
        <v>37</v>
      </c>
      <c r="L95" s="16">
        <v>24</v>
      </c>
      <c r="M95" s="82">
        <v>39.923000000000002</v>
      </c>
      <c r="N95" s="73">
        <v>40</v>
      </c>
      <c r="O95" s="65">
        <v>3000</v>
      </c>
      <c r="P95" s="66">
        <f>Table224578910112345678910[[#This Row],[PEMBULATAN]]*O95</f>
        <v>120000</v>
      </c>
    </row>
    <row r="96" spans="1:16" ht="26.25" customHeight="1" x14ac:dyDescent="0.2">
      <c r="A96" s="14"/>
      <c r="B96" s="14"/>
      <c r="C96" s="74" t="s">
        <v>796</v>
      </c>
      <c r="D96" s="79" t="s">
        <v>213</v>
      </c>
      <c r="E96" s="13">
        <v>44443</v>
      </c>
      <c r="F96" s="77" t="s">
        <v>907</v>
      </c>
      <c r="G96" s="13">
        <v>44449</v>
      </c>
      <c r="H96" s="78" t="s">
        <v>701</v>
      </c>
      <c r="I96" s="16">
        <v>101</v>
      </c>
      <c r="J96" s="16">
        <v>11</v>
      </c>
      <c r="K96" s="16">
        <v>11</v>
      </c>
      <c r="L96" s="16">
        <v>3</v>
      </c>
      <c r="M96" s="82">
        <v>3.05525</v>
      </c>
      <c r="N96" s="73">
        <v>3</v>
      </c>
      <c r="O96" s="65">
        <v>3000</v>
      </c>
      <c r="P96" s="66">
        <f>Table224578910112345678910[[#This Row],[PEMBULATAN]]*O96</f>
        <v>9000</v>
      </c>
    </row>
    <row r="97" spans="1:16" ht="26.25" customHeight="1" x14ac:dyDescent="0.2">
      <c r="A97" s="14"/>
      <c r="B97" s="14"/>
      <c r="C97" s="74" t="s">
        <v>797</v>
      </c>
      <c r="D97" s="79" t="s">
        <v>213</v>
      </c>
      <c r="E97" s="13">
        <v>44443</v>
      </c>
      <c r="F97" s="77" t="s">
        <v>907</v>
      </c>
      <c r="G97" s="13">
        <v>44449</v>
      </c>
      <c r="H97" s="78" t="s">
        <v>701</v>
      </c>
      <c r="I97" s="16">
        <v>69</v>
      </c>
      <c r="J97" s="16">
        <v>9</v>
      </c>
      <c r="K97" s="16">
        <v>9</v>
      </c>
      <c r="L97" s="16">
        <v>1</v>
      </c>
      <c r="M97" s="82">
        <v>1.3972500000000001</v>
      </c>
      <c r="N97" s="73">
        <v>2</v>
      </c>
      <c r="O97" s="65">
        <v>3000</v>
      </c>
      <c r="P97" s="66">
        <f>Table224578910112345678910[[#This Row],[PEMBULATAN]]*O97</f>
        <v>6000</v>
      </c>
    </row>
    <row r="98" spans="1:16" ht="26.25" customHeight="1" x14ac:dyDescent="0.2">
      <c r="A98" s="14"/>
      <c r="B98" s="14"/>
      <c r="C98" s="74" t="s">
        <v>798</v>
      </c>
      <c r="D98" s="79" t="s">
        <v>213</v>
      </c>
      <c r="E98" s="13">
        <v>44443</v>
      </c>
      <c r="F98" s="77" t="s">
        <v>907</v>
      </c>
      <c r="G98" s="13">
        <v>44449</v>
      </c>
      <c r="H98" s="78" t="s">
        <v>701</v>
      </c>
      <c r="I98" s="16">
        <v>81</v>
      </c>
      <c r="J98" s="16">
        <v>10</v>
      </c>
      <c r="K98" s="16">
        <v>7</v>
      </c>
      <c r="L98" s="16">
        <v>2</v>
      </c>
      <c r="M98" s="82">
        <v>1.4175</v>
      </c>
      <c r="N98" s="73">
        <v>2</v>
      </c>
      <c r="O98" s="65">
        <v>3000</v>
      </c>
      <c r="P98" s="66">
        <f>Table224578910112345678910[[#This Row],[PEMBULATAN]]*O98</f>
        <v>6000</v>
      </c>
    </row>
    <row r="99" spans="1:16" ht="26.25" customHeight="1" x14ac:dyDescent="0.2">
      <c r="A99" s="14"/>
      <c r="B99" s="14"/>
      <c r="C99" s="74" t="s">
        <v>799</v>
      </c>
      <c r="D99" s="79" t="s">
        <v>213</v>
      </c>
      <c r="E99" s="13">
        <v>44443</v>
      </c>
      <c r="F99" s="77" t="s">
        <v>907</v>
      </c>
      <c r="G99" s="13">
        <v>44449</v>
      </c>
      <c r="H99" s="78" t="s">
        <v>701</v>
      </c>
      <c r="I99" s="16">
        <v>45</v>
      </c>
      <c r="J99" s="16">
        <v>33</v>
      </c>
      <c r="K99" s="16">
        <v>24</v>
      </c>
      <c r="L99" s="16">
        <v>6</v>
      </c>
      <c r="M99" s="82">
        <v>8.91</v>
      </c>
      <c r="N99" s="73">
        <v>9</v>
      </c>
      <c r="O99" s="65">
        <v>3000</v>
      </c>
      <c r="P99" s="66">
        <f>Table224578910112345678910[[#This Row],[PEMBULATAN]]*O99</f>
        <v>27000</v>
      </c>
    </row>
    <row r="100" spans="1:16" ht="26.25" customHeight="1" x14ac:dyDescent="0.2">
      <c r="A100" s="14"/>
      <c r="B100" s="14"/>
      <c r="C100" s="74" t="s">
        <v>800</v>
      </c>
      <c r="D100" s="79" t="s">
        <v>213</v>
      </c>
      <c r="E100" s="13">
        <v>44443</v>
      </c>
      <c r="F100" s="77" t="s">
        <v>907</v>
      </c>
      <c r="G100" s="13">
        <v>44449</v>
      </c>
      <c r="H100" s="78" t="s">
        <v>701</v>
      </c>
      <c r="I100" s="16">
        <v>53</v>
      </c>
      <c r="J100" s="16">
        <v>36</v>
      </c>
      <c r="K100" s="16">
        <v>20</v>
      </c>
      <c r="L100" s="16">
        <v>5</v>
      </c>
      <c r="M100" s="82">
        <v>9.5399999999999991</v>
      </c>
      <c r="N100" s="73">
        <v>10</v>
      </c>
      <c r="O100" s="65">
        <v>3000</v>
      </c>
      <c r="P100" s="66">
        <f>Table224578910112345678910[[#This Row],[PEMBULATAN]]*O100</f>
        <v>30000</v>
      </c>
    </row>
    <row r="101" spans="1:16" ht="26.25" customHeight="1" x14ac:dyDescent="0.2">
      <c r="A101" s="14"/>
      <c r="B101" s="14"/>
      <c r="C101" s="74" t="s">
        <v>801</v>
      </c>
      <c r="D101" s="79" t="s">
        <v>213</v>
      </c>
      <c r="E101" s="13">
        <v>44443</v>
      </c>
      <c r="F101" s="77" t="s">
        <v>907</v>
      </c>
      <c r="G101" s="13">
        <v>44449</v>
      </c>
      <c r="H101" s="78" t="s">
        <v>701</v>
      </c>
      <c r="I101" s="16">
        <v>53</v>
      </c>
      <c r="J101" s="16">
        <v>28</v>
      </c>
      <c r="K101" s="16">
        <v>20</v>
      </c>
      <c r="L101" s="16">
        <v>4</v>
      </c>
      <c r="M101" s="82">
        <v>7.42</v>
      </c>
      <c r="N101" s="73">
        <v>8</v>
      </c>
      <c r="O101" s="65">
        <v>3000</v>
      </c>
      <c r="P101" s="66">
        <f>Table224578910112345678910[[#This Row],[PEMBULATAN]]*O101</f>
        <v>24000</v>
      </c>
    </row>
    <row r="102" spans="1:16" ht="26.25" customHeight="1" x14ac:dyDescent="0.2">
      <c r="A102" s="14"/>
      <c r="B102" s="14"/>
      <c r="C102" s="74" t="s">
        <v>802</v>
      </c>
      <c r="D102" s="79" t="s">
        <v>213</v>
      </c>
      <c r="E102" s="13">
        <v>44443</v>
      </c>
      <c r="F102" s="77" t="s">
        <v>907</v>
      </c>
      <c r="G102" s="13">
        <v>44449</v>
      </c>
      <c r="H102" s="78" t="s">
        <v>701</v>
      </c>
      <c r="I102" s="16">
        <v>46</v>
      </c>
      <c r="J102" s="16">
        <v>62</v>
      </c>
      <c r="K102" s="16">
        <v>23</v>
      </c>
      <c r="L102" s="16">
        <v>6</v>
      </c>
      <c r="M102" s="82">
        <v>16.399000000000001</v>
      </c>
      <c r="N102" s="73">
        <v>17</v>
      </c>
      <c r="O102" s="65">
        <v>3000</v>
      </c>
      <c r="P102" s="66">
        <f>Table224578910112345678910[[#This Row],[PEMBULATAN]]*O102</f>
        <v>51000</v>
      </c>
    </row>
    <row r="103" spans="1:16" ht="26.25" customHeight="1" x14ac:dyDescent="0.2">
      <c r="A103" s="14"/>
      <c r="B103" s="14"/>
      <c r="C103" s="74" t="s">
        <v>803</v>
      </c>
      <c r="D103" s="79" t="s">
        <v>213</v>
      </c>
      <c r="E103" s="13">
        <v>44443</v>
      </c>
      <c r="F103" s="77" t="s">
        <v>907</v>
      </c>
      <c r="G103" s="13">
        <v>44449</v>
      </c>
      <c r="H103" s="78" t="s">
        <v>701</v>
      </c>
      <c r="I103" s="16">
        <v>47</v>
      </c>
      <c r="J103" s="16">
        <v>56</v>
      </c>
      <c r="K103" s="16">
        <v>21</v>
      </c>
      <c r="L103" s="16">
        <v>6</v>
      </c>
      <c r="M103" s="82">
        <v>13.818</v>
      </c>
      <c r="N103" s="73">
        <v>14</v>
      </c>
      <c r="O103" s="65">
        <v>3000</v>
      </c>
      <c r="P103" s="66">
        <f>Table224578910112345678910[[#This Row],[PEMBULATAN]]*O103</f>
        <v>42000</v>
      </c>
    </row>
    <row r="104" spans="1:16" ht="26.25" customHeight="1" x14ac:dyDescent="0.2">
      <c r="A104" s="14"/>
      <c r="B104" s="14"/>
      <c r="C104" s="74" t="s">
        <v>804</v>
      </c>
      <c r="D104" s="79" t="s">
        <v>213</v>
      </c>
      <c r="E104" s="13">
        <v>44443</v>
      </c>
      <c r="F104" s="77" t="s">
        <v>907</v>
      </c>
      <c r="G104" s="13">
        <v>44449</v>
      </c>
      <c r="H104" s="78" t="s">
        <v>701</v>
      </c>
      <c r="I104" s="16">
        <v>60</v>
      </c>
      <c r="J104" s="16">
        <v>40</v>
      </c>
      <c r="K104" s="16">
        <v>8</v>
      </c>
      <c r="L104" s="16">
        <v>2</v>
      </c>
      <c r="M104" s="82">
        <v>4.8</v>
      </c>
      <c r="N104" s="73">
        <v>5</v>
      </c>
      <c r="O104" s="65">
        <v>3000</v>
      </c>
      <c r="P104" s="66">
        <f>Table224578910112345678910[[#This Row],[PEMBULATAN]]*O104</f>
        <v>15000</v>
      </c>
    </row>
    <row r="105" spans="1:16" ht="26.25" customHeight="1" x14ac:dyDescent="0.2">
      <c r="A105" s="14"/>
      <c r="B105" s="14"/>
      <c r="C105" s="74" t="s">
        <v>805</v>
      </c>
      <c r="D105" s="79" t="s">
        <v>213</v>
      </c>
      <c r="E105" s="13">
        <v>44443</v>
      </c>
      <c r="F105" s="77" t="s">
        <v>907</v>
      </c>
      <c r="G105" s="13">
        <v>44449</v>
      </c>
      <c r="H105" s="78" t="s">
        <v>701</v>
      </c>
      <c r="I105" s="16">
        <v>36</v>
      </c>
      <c r="J105" s="16">
        <v>40</v>
      </c>
      <c r="K105" s="16">
        <v>47</v>
      </c>
      <c r="L105" s="16">
        <v>11</v>
      </c>
      <c r="M105" s="82">
        <v>16.920000000000002</v>
      </c>
      <c r="N105" s="73">
        <v>17</v>
      </c>
      <c r="O105" s="65">
        <v>3000</v>
      </c>
      <c r="P105" s="66">
        <f>Table224578910112345678910[[#This Row],[PEMBULATAN]]*O105</f>
        <v>51000</v>
      </c>
    </row>
    <row r="106" spans="1:16" ht="26.25" customHeight="1" x14ac:dyDescent="0.2">
      <c r="A106" s="14"/>
      <c r="B106" s="14"/>
      <c r="C106" s="74" t="s">
        <v>806</v>
      </c>
      <c r="D106" s="79" t="s">
        <v>213</v>
      </c>
      <c r="E106" s="13">
        <v>44443</v>
      </c>
      <c r="F106" s="77" t="s">
        <v>907</v>
      </c>
      <c r="G106" s="13">
        <v>44449</v>
      </c>
      <c r="H106" s="78" t="s">
        <v>701</v>
      </c>
      <c r="I106" s="16">
        <v>53</v>
      </c>
      <c r="J106" s="16">
        <v>44</v>
      </c>
      <c r="K106" s="16">
        <v>23</v>
      </c>
      <c r="L106" s="16">
        <v>2</v>
      </c>
      <c r="M106" s="82">
        <v>13.409000000000001</v>
      </c>
      <c r="N106" s="73">
        <v>14</v>
      </c>
      <c r="O106" s="65">
        <v>3000</v>
      </c>
      <c r="P106" s="66">
        <f>Table224578910112345678910[[#This Row],[PEMBULATAN]]*O106</f>
        <v>42000</v>
      </c>
    </row>
    <row r="107" spans="1:16" ht="26.25" customHeight="1" x14ac:dyDescent="0.2">
      <c r="A107" s="14"/>
      <c r="B107" s="14"/>
      <c r="C107" s="74" t="s">
        <v>807</v>
      </c>
      <c r="D107" s="79" t="s">
        <v>213</v>
      </c>
      <c r="E107" s="13">
        <v>44443</v>
      </c>
      <c r="F107" s="77" t="s">
        <v>907</v>
      </c>
      <c r="G107" s="13">
        <v>44449</v>
      </c>
      <c r="H107" s="78" t="s">
        <v>701</v>
      </c>
      <c r="I107" s="16">
        <v>152</v>
      </c>
      <c r="J107" s="16">
        <v>15</v>
      </c>
      <c r="K107" s="16">
        <v>9</v>
      </c>
      <c r="L107" s="16">
        <v>4</v>
      </c>
      <c r="M107" s="82">
        <v>5.13</v>
      </c>
      <c r="N107" s="73">
        <v>5</v>
      </c>
      <c r="O107" s="65">
        <v>3000</v>
      </c>
      <c r="P107" s="66">
        <f>Table224578910112345678910[[#This Row],[PEMBULATAN]]*O107</f>
        <v>15000</v>
      </c>
    </row>
    <row r="108" spans="1:16" ht="26.25" customHeight="1" x14ac:dyDescent="0.2">
      <c r="A108" s="14"/>
      <c r="B108" s="14"/>
      <c r="C108" s="74" t="s">
        <v>808</v>
      </c>
      <c r="D108" s="79" t="s">
        <v>213</v>
      </c>
      <c r="E108" s="13">
        <v>44443</v>
      </c>
      <c r="F108" s="77" t="s">
        <v>907</v>
      </c>
      <c r="G108" s="13">
        <v>44449</v>
      </c>
      <c r="H108" s="78" t="s">
        <v>701</v>
      </c>
      <c r="I108" s="16">
        <v>59</v>
      </c>
      <c r="J108" s="16">
        <v>85</v>
      </c>
      <c r="K108" s="16">
        <v>23</v>
      </c>
      <c r="L108" s="16">
        <v>10</v>
      </c>
      <c r="M108" s="82">
        <v>28.83625</v>
      </c>
      <c r="N108" s="73">
        <v>29</v>
      </c>
      <c r="O108" s="65">
        <v>3000</v>
      </c>
      <c r="P108" s="66">
        <f>Table224578910112345678910[[#This Row],[PEMBULATAN]]*O108</f>
        <v>87000</v>
      </c>
    </row>
    <row r="109" spans="1:16" ht="26.25" customHeight="1" x14ac:dyDescent="0.2">
      <c r="A109" s="14"/>
      <c r="B109" s="14"/>
      <c r="C109" s="74" t="s">
        <v>809</v>
      </c>
      <c r="D109" s="79" t="s">
        <v>213</v>
      </c>
      <c r="E109" s="13">
        <v>44443</v>
      </c>
      <c r="F109" s="77" t="s">
        <v>907</v>
      </c>
      <c r="G109" s="13">
        <v>44449</v>
      </c>
      <c r="H109" s="78" t="s">
        <v>701</v>
      </c>
      <c r="I109" s="16">
        <v>96</v>
      </c>
      <c r="J109" s="16">
        <v>45</v>
      </c>
      <c r="K109" s="16">
        <v>22</v>
      </c>
      <c r="L109" s="16">
        <v>20</v>
      </c>
      <c r="M109" s="82">
        <v>23.76</v>
      </c>
      <c r="N109" s="73">
        <v>24</v>
      </c>
      <c r="O109" s="65">
        <v>3000</v>
      </c>
      <c r="P109" s="66">
        <f>Table224578910112345678910[[#This Row],[PEMBULATAN]]*O109</f>
        <v>72000</v>
      </c>
    </row>
    <row r="110" spans="1:16" ht="26.25" customHeight="1" x14ac:dyDescent="0.2">
      <c r="A110" s="14"/>
      <c r="B110" s="14"/>
      <c r="C110" s="74" t="s">
        <v>810</v>
      </c>
      <c r="D110" s="79" t="s">
        <v>213</v>
      </c>
      <c r="E110" s="13">
        <v>44443</v>
      </c>
      <c r="F110" s="77" t="s">
        <v>907</v>
      </c>
      <c r="G110" s="13">
        <v>44449</v>
      </c>
      <c r="H110" s="78" t="s">
        <v>701</v>
      </c>
      <c r="I110" s="16">
        <v>88</v>
      </c>
      <c r="J110" s="16">
        <v>67</v>
      </c>
      <c r="K110" s="16">
        <v>30</v>
      </c>
      <c r="L110" s="16">
        <v>9</v>
      </c>
      <c r="M110" s="82">
        <v>44.22</v>
      </c>
      <c r="N110" s="73">
        <v>44</v>
      </c>
      <c r="O110" s="65">
        <v>3000</v>
      </c>
      <c r="P110" s="66">
        <f>Table224578910112345678910[[#This Row],[PEMBULATAN]]*O110</f>
        <v>132000</v>
      </c>
    </row>
    <row r="111" spans="1:16" ht="26.25" customHeight="1" x14ac:dyDescent="0.2">
      <c r="A111" s="14"/>
      <c r="B111" s="14"/>
      <c r="C111" s="74" t="s">
        <v>811</v>
      </c>
      <c r="D111" s="79" t="s">
        <v>213</v>
      </c>
      <c r="E111" s="13">
        <v>44443</v>
      </c>
      <c r="F111" s="77" t="s">
        <v>907</v>
      </c>
      <c r="G111" s="13">
        <v>44449</v>
      </c>
      <c r="H111" s="78" t="s">
        <v>701</v>
      </c>
      <c r="I111" s="16">
        <v>71</v>
      </c>
      <c r="J111" s="16">
        <v>52</v>
      </c>
      <c r="K111" s="16">
        <v>23</v>
      </c>
      <c r="L111" s="16">
        <v>9</v>
      </c>
      <c r="M111" s="82">
        <v>21.228999999999999</v>
      </c>
      <c r="N111" s="73">
        <v>21</v>
      </c>
      <c r="O111" s="65">
        <v>3000</v>
      </c>
      <c r="P111" s="66">
        <f>Table224578910112345678910[[#This Row],[PEMBULATAN]]*O111</f>
        <v>63000</v>
      </c>
    </row>
    <row r="112" spans="1:16" ht="26.25" customHeight="1" x14ac:dyDescent="0.2">
      <c r="A112" s="14"/>
      <c r="B112" s="14"/>
      <c r="C112" s="74" t="s">
        <v>812</v>
      </c>
      <c r="D112" s="79" t="s">
        <v>213</v>
      </c>
      <c r="E112" s="13">
        <v>44443</v>
      </c>
      <c r="F112" s="77" t="s">
        <v>907</v>
      </c>
      <c r="G112" s="13">
        <v>44449</v>
      </c>
      <c r="H112" s="78" t="s">
        <v>701</v>
      </c>
      <c r="I112" s="16">
        <v>54</v>
      </c>
      <c r="J112" s="16">
        <v>23</v>
      </c>
      <c r="K112" s="16">
        <v>23</v>
      </c>
      <c r="L112" s="16">
        <v>1</v>
      </c>
      <c r="M112" s="82">
        <v>7.1414999999999997</v>
      </c>
      <c r="N112" s="73">
        <v>7</v>
      </c>
      <c r="O112" s="65">
        <v>3000</v>
      </c>
      <c r="P112" s="66">
        <f>Table224578910112345678910[[#This Row],[PEMBULATAN]]*O112</f>
        <v>21000</v>
      </c>
    </row>
    <row r="113" spans="1:16" ht="26.25" customHeight="1" x14ac:dyDescent="0.2">
      <c r="A113" s="14"/>
      <c r="B113" s="14"/>
      <c r="C113" s="74" t="s">
        <v>813</v>
      </c>
      <c r="D113" s="79" t="s">
        <v>213</v>
      </c>
      <c r="E113" s="13">
        <v>44443</v>
      </c>
      <c r="F113" s="77" t="s">
        <v>907</v>
      </c>
      <c r="G113" s="13">
        <v>44449</v>
      </c>
      <c r="H113" s="78" t="s">
        <v>701</v>
      </c>
      <c r="I113" s="16">
        <v>54</v>
      </c>
      <c r="J113" s="16">
        <v>40</v>
      </c>
      <c r="K113" s="16">
        <v>23</v>
      </c>
      <c r="L113" s="16">
        <v>2</v>
      </c>
      <c r="M113" s="82">
        <v>12.42</v>
      </c>
      <c r="N113" s="73">
        <v>13</v>
      </c>
      <c r="O113" s="65">
        <v>3000</v>
      </c>
      <c r="P113" s="66">
        <f>Table224578910112345678910[[#This Row],[PEMBULATAN]]*O113</f>
        <v>39000</v>
      </c>
    </row>
    <row r="114" spans="1:16" ht="26.25" customHeight="1" x14ac:dyDescent="0.2">
      <c r="A114" s="14"/>
      <c r="B114" s="14"/>
      <c r="C114" s="74" t="s">
        <v>814</v>
      </c>
      <c r="D114" s="79" t="s">
        <v>213</v>
      </c>
      <c r="E114" s="13">
        <v>44443</v>
      </c>
      <c r="F114" s="77" t="s">
        <v>907</v>
      </c>
      <c r="G114" s="13">
        <v>44449</v>
      </c>
      <c r="H114" s="78" t="s">
        <v>701</v>
      </c>
      <c r="I114" s="16">
        <v>57</v>
      </c>
      <c r="J114" s="16">
        <v>71</v>
      </c>
      <c r="K114" s="16">
        <v>53</v>
      </c>
      <c r="L114" s="16">
        <v>21</v>
      </c>
      <c r="M114" s="82">
        <v>53.622750000000003</v>
      </c>
      <c r="N114" s="73">
        <v>54</v>
      </c>
      <c r="O114" s="65">
        <v>3000</v>
      </c>
      <c r="P114" s="66">
        <f>Table224578910112345678910[[#This Row],[PEMBULATAN]]*O114</f>
        <v>162000</v>
      </c>
    </row>
    <row r="115" spans="1:16" ht="26.25" customHeight="1" x14ac:dyDescent="0.2">
      <c r="A115" s="14"/>
      <c r="B115" s="14"/>
      <c r="C115" s="74" t="s">
        <v>815</v>
      </c>
      <c r="D115" s="79" t="s">
        <v>213</v>
      </c>
      <c r="E115" s="13">
        <v>44443</v>
      </c>
      <c r="F115" s="77" t="s">
        <v>907</v>
      </c>
      <c r="G115" s="13">
        <v>44449</v>
      </c>
      <c r="H115" s="78" t="s">
        <v>701</v>
      </c>
      <c r="I115" s="16">
        <v>74</v>
      </c>
      <c r="J115" s="16">
        <v>54</v>
      </c>
      <c r="K115" s="16">
        <v>30</v>
      </c>
      <c r="L115" s="16">
        <v>13</v>
      </c>
      <c r="M115" s="82">
        <v>29.97</v>
      </c>
      <c r="N115" s="73">
        <v>30</v>
      </c>
      <c r="O115" s="65">
        <v>3000</v>
      </c>
      <c r="P115" s="66">
        <f>Table224578910112345678910[[#This Row],[PEMBULATAN]]*O115</f>
        <v>90000</v>
      </c>
    </row>
    <row r="116" spans="1:16" ht="26.25" customHeight="1" x14ac:dyDescent="0.2">
      <c r="A116" s="14"/>
      <c r="B116" s="14"/>
      <c r="C116" s="74" t="s">
        <v>816</v>
      </c>
      <c r="D116" s="79" t="s">
        <v>213</v>
      </c>
      <c r="E116" s="13">
        <v>44443</v>
      </c>
      <c r="F116" s="77" t="s">
        <v>907</v>
      </c>
      <c r="G116" s="13">
        <v>44449</v>
      </c>
      <c r="H116" s="78" t="s">
        <v>701</v>
      </c>
      <c r="I116" s="16">
        <v>52</v>
      </c>
      <c r="J116" s="16">
        <v>42</v>
      </c>
      <c r="K116" s="16">
        <v>22</v>
      </c>
      <c r="L116" s="16">
        <v>5</v>
      </c>
      <c r="M116" s="82">
        <v>12.012</v>
      </c>
      <c r="N116" s="73">
        <v>12</v>
      </c>
      <c r="O116" s="65">
        <v>3000</v>
      </c>
      <c r="P116" s="66">
        <f>Table224578910112345678910[[#This Row],[PEMBULATAN]]*O116</f>
        <v>36000</v>
      </c>
    </row>
    <row r="117" spans="1:16" ht="26.25" customHeight="1" x14ac:dyDescent="0.2">
      <c r="A117" s="14"/>
      <c r="B117" s="14"/>
      <c r="C117" s="74" t="s">
        <v>817</v>
      </c>
      <c r="D117" s="79" t="s">
        <v>213</v>
      </c>
      <c r="E117" s="13">
        <v>44443</v>
      </c>
      <c r="F117" s="77" t="s">
        <v>907</v>
      </c>
      <c r="G117" s="13">
        <v>44449</v>
      </c>
      <c r="H117" s="78" t="s">
        <v>701</v>
      </c>
      <c r="I117" s="16">
        <v>86</v>
      </c>
      <c r="J117" s="16">
        <v>63</v>
      </c>
      <c r="K117" s="16">
        <v>28</v>
      </c>
      <c r="L117" s="16">
        <v>11</v>
      </c>
      <c r="M117" s="82">
        <v>37.926000000000002</v>
      </c>
      <c r="N117" s="73">
        <v>38</v>
      </c>
      <c r="O117" s="65">
        <v>3000</v>
      </c>
      <c r="P117" s="66">
        <f>Table224578910112345678910[[#This Row],[PEMBULATAN]]*O117</f>
        <v>114000</v>
      </c>
    </row>
    <row r="118" spans="1:16" ht="26.25" customHeight="1" x14ac:dyDescent="0.2">
      <c r="A118" s="14"/>
      <c r="B118" s="14"/>
      <c r="C118" s="74" t="s">
        <v>818</v>
      </c>
      <c r="D118" s="79" t="s">
        <v>213</v>
      </c>
      <c r="E118" s="13">
        <v>44443</v>
      </c>
      <c r="F118" s="77" t="s">
        <v>907</v>
      </c>
      <c r="G118" s="13">
        <v>44449</v>
      </c>
      <c r="H118" s="78" t="s">
        <v>701</v>
      </c>
      <c r="I118" s="16">
        <v>53</v>
      </c>
      <c r="J118" s="16">
        <v>40</v>
      </c>
      <c r="K118" s="16">
        <v>40</v>
      </c>
      <c r="L118" s="16">
        <v>15</v>
      </c>
      <c r="M118" s="82">
        <v>21.2</v>
      </c>
      <c r="N118" s="73">
        <v>21</v>
      </c>
      <c r="O118" s="65">
        <v>3000</v>
      </c>
      <c r="P118" s="66">
        <f>Table224578910112345678910[[#This Row],[PEMBULATAN]]*O118</f>
        <v>63000</v>
      </c>
    </row>
    <row r="119" spans="1:16" ht="26.25" customHeight="1" x14ac:dyDescent="0.2">
      <c r="A119" s="14"/>
      <c r="B119" s="14"/>
      <c r="C119" s="74" t="s">
        <v>819</v>
      </c>
      <c r="D119" s="79" t="s">
        <v>213</v>
      </c>
      <c r="E119" s="13">
        <v>44443</v>
      </c>
      <c r="F119" s="77" t="s">
        <v>907</v>
      </c>
      <c r="G119" s="13">
        <v>44449</v>
      </c>
      <c r="H119" s="78" t="s">
        <v>701</v>
      </c>
      <c r="I119" s="16">
        <v>39</v>
      </c>
      <c r="J119" s="16">
        <v>36</v>
      </c>
      <c r="K119" s="16">
        <v>22</v>
      </c>
      <c r="L119" s="16">
        <v>3</v>
      </c>
      <c r="M119" s="82">
        <v>7.7220000000000004</v>
      </c>
      <c r="N119" s="73">
        <v>8</v>
      </c>
      <c r="O119" s="65">
        <v>3000</v>
      </c>
      <c r="P119" s="66">
        <f>Table224578910112345678910[[#This Row],[PEMBULATAN]]*O119</f>
        <v>24000</v>
      </c>
    </row>
    <row r="120" spans="1:16" ht="26.25" customHeight="1" x14ac:dyDescent="0.2">
      <c r="A120" s="14"/>
      <c r="B120" s="14"/>
      <c r="C120" s="74" t="s">
        <v>820</v>
      </c>
      <c r="D120" s="79" t="s">
        <v>213</v>
      </c>
      <c r="E120" s="13">
        <v>44443</v>
      </c>
      <c r="F120" s="77" t="s">
        <v>907</v>
      </c>
      <c r="G120" s="13">
        <v>44449</v>
      </c>
      <c r="H120" s="78" t="s">
        <v>701</v>
      </c>
      <c r="I120" s="16">
        <v>88</v>
      </c>
      <c r="J120" s="16">
        <v>64</v>
      </c>
      <c r="K120" s="16">
        <v>23</v>
      </c>
      <c r="L120" s="16">
        <v>14</v>
      </c>
      <c r="M120" s="82">
        <v>32.384</v>
      </c>
      <c r="N120" s="73">
        <v>33</v>
      </c>
      <c r="O120" s="65">
        <v>3000</v>
      </c>
      <c r="P120" s="66">
        <f>Table224578910112345678910[[#This Row],[PEMBULATAN]]*O120</f>
        <v>99000</v>
      </c>
    </row>
    <row r="121" spans="1:16" ht="26.25" customHeight="1" x14ac:dyDescent="0.2">
      <c r="A121" s="14"/>
      <c r="B121" s="14"/>
      <c r="C121" s="74" t="s">
        <v>821</v>
      </c>
      <c r="D121" s="79" t="s">
        <v>213</v>
      </c>
      <c r="E121" s="13">
        <v>44443</v>
      </c>
      <c r="F121" s="77" t="s">
        <v>907</v>
      </c>
      <c r="G121" s="13">
        <v>44449</v>
      </c>
      <c r="H121" s="78" t="s">
        <v>701</v>
      </c>
      <c r="I121" s="16">
        <v>54</v>
      </c>
      <c r="J121" s="16">
        <v>33</v>
      </c>
      <c r="K121" s="16">
        <v>49</v>
      </c>
      <c r="L121" s="16">
        <v>17</v>
      </c>
      <c r="M121" s="82">
        <v>21.829499999999999</v>
      </c>
      <c r="N121" s="73">
        <v>22</v>
      </c>
      <c r="O121" s="65">
        <v>3000</v>
      </c>
      <c r="P121" s="66">
        <f>Table224578910112345678910[[#This Row],[PEMBULATAN]]*O121</f>
        <v>66000</v>
      </c>
    </row>
    <row r="122" spans="1:16" ht="26.25" customHeight="1" x14ac:dyDescent="0.2">
      <c r="A122" s="14"/>
      <c r="B122" s="14"/>
      <c r="C122" s="74" t="s">
        <v>822</v>
      </c>
      <c r="D122" s="79" t="s">
        <v>213</v>
      </c>
      <c r="E122" s="13">
        <v>44443</v>
      </c>
      <c r="F122" s="77" t="s">
        <v>907</v>
      </c>
      <c r="G122" s="13">
        <v>44449</v>
      </c>
      <c r="H122" s="78" t="s">
        <v>701</v>
      </c>
      <c r="I122" s="16">
        <v>69</v>
      </c>
      <c r="J122" s="16">
        <v>58</v>
      </c>
      <c r="K122" s="16">
        <v>21</v>
      </c>
      <c r="L122" s="16">
        <v>7</v>
      </c>
      <c r="M122" s="82">
        <v>21.0105</v>
      </c>
      <c r="N122" s="73">
        <v>21</v>
      </c>
      <c r="O122" s="65">
        <v>3000</v>
      </c>
      <c r="P122" s="66">
        <f>Table224578910112345678910[[#This Row],[PEMBULATAN]]*O122</f>
        <v>63000</v>
      </c>
    </row>
    <row r="123" spans="1:16" ht="26.25" customHeight="1" x14ac:dyDescent="0.2">
      <c r="A123" s="14"/>
      <c r="B123" s="14"/>
      <c r="C123" s="74" t="s">
        <v>823</v>
      </c>
      <c r="D123" s="79" t="s">
        <v>213</v>
      </c>
      <c r="E123" s="13">
        <v>44443</v>
      </c>
      <c r="F123" s="77" t="s">
        <v>907</v>
      </c>
      <c r="G123" s="13">
        <v>44449</v>
      </c>
      <c r="H123" s="78" t="s">
        <v>701</v>
      </c>
      <c r="I123" s="16">
        <v>85</v>
      </c>
      <c r="J123" s="16">
        <v>56</v>
      </c>
      <c r="K123" s="16">
        <v>42</v>
      </c>
      <c r="L123" s="16">
        <v>52</v>
      </c>
      <c r="M123" s="82">
        <v>49.98</v>
      </c>
      <c r="N123" s="73">
        <v>52</v>
      </c>
      <c r="O123" s="65">
        <v>3000</v>
      </c>
      <c r="P123" s="66">
        <f>Table224578910112345678910[[#This Row],[PEMBULATAN]]*O123</f>
        <v>156000</v>
      </c>
    </row>
    <row r="124" spans="1:16" ht="26.25" customHeight="1" x14ac:dyDescent="0.2">
      <c r="A124" s="14"/>
      <c r="B124" s="14"/>
      <c r="C124" s="74" t="s">
        <v>824</v>
      </c>
      <c r="D124" s="79" t="s">
        <v>213</v>
      </c>
      <c r="E124" s="13">
        <v>44443</v>
      </c>
      <c r="F124" s="77" t="s">
        <v>907</v>
      </c>
      <c r="G124" s="13">
        <v>44449</v>
      </c>
      <c r="H124" s="78" t="s">
        <v>701</v>
      </c>
      <c r="I124" s="16">
        <v>92</v>
      </c>
      <c r="J124" s="16">
        <v>61</v>
      </c>
      <c r="K124" s="16">
        <v>42</v>
      </c>
      <c r="L124" s="16">
        <v>26</v>
      </c>
      <c r="M124" s="82">
        <v>58.926000000000002</v>
      </c>
      <c r="N124" s="73">
        <v>59</v>
      </c>
      <c r="O124" s="65">
        <v>3000</v>
      </c>
      <c r="P124" s="66">
        <f>Table224578910112345678910[[#This Row],[PEMBULATAN]]*O124</f>
        <v>177000</v>
      </c>
    </row>
    <row r="125" spans="1:16" ht="26.25" customHeight="1" x14ac:dyDescent="0.2">
      <c r="A125" s="14"/>
      <c r="B125" s="14"/>
      <c r="C125" s="74" t="s">
        <v>825</v>
      </c>
      <c r="D125" s="79" t="s">
        <v>213</v>
      </c>
      <c r="E125" s="13">
        <v>44443</v>
      </c>
      <c r="F125" s="77" t="s">
        <v>907</v>
      </c>
      <c r="G125" s="13">
        <v>44449</v>
      </c>
      <c r="H125" s="78" t="s">
        <v>701</v>
      </c>
      <c r="I125" s="16">
        <v>97</v>
      </c>
      <c r="J125" s="16">
        <v>59</v>
      </c>
      <c r="K125" s="16">
        <v>42</v>
      </c>
      <c r="L125" s="16">
        <v>35</v>
      </c>
      <c r="M125" s="82">
        <v>60.091500000000003</v>
      </c>
      <c r="N125" s="73">
        <v>60</v>
      </c>
      <c r="O125" s="65">
        <v>3000</v>
      </c>
      <c r="P125" s="66">
        <f>Table224578910112345678910[[#This Row],[PEMBULATAN]]*O125</f>
        <v>180000</v>
      </c>
    </row>
    <row r="126" spans="1:16" ht="26.25" customHeight="1" x14ac:dyDescent="0.2">
      <c r="A126" s="14"/>
      <c r="B126" s="14"/>
      <c r="C126" s="74" t="s">
        <v>826</v>
      </c>
      <c r="D126" s="79" t="s">
        <v>213</v>
      </c>
      <c r="E126" s="13">
        <v>44443</v>
      </c>
      <c r="F126" s="77" t="s">
        <v>907</v>
      </c>
      <c r="G126" s="13">
        <v>44449</v>
      </c>
      <c r="H126" s="78" t="s">
        <v>701</v>
      </c>
      <c r="I126" s="16">
        <v>49</v>
      </c>
      <c r="J126" s="16">
        <v>40</v>
      </c>
      <c r="K126" s="16">
        <v>22</v>
      </c>
      <c r="L126" s="16">
        <v>2</v>
      </c>
      <c r="M126" s="82">
        <v>10.78</v>
      </c>
      <c r="N126" s="73">
        <v>11</v>
      </c>
      <c r="O126" s="65">
        <v>3000</v>
      </c>
      <c r="P126" s="66">
        <f>Table224578910112345678910[[#This Row],[PEMBULATAN]]*O126</f>
        <v>33000</v>
      </c>
    </row>
    <row r="127" spans="1:16" ht="26.25" customHeight="1" x14ac:dyDescent="0.2">
      <c r="A127" s="14"/>
      <c r="B127" s="14"/>
      <c r="C127" s="74" t="s">
        <v>827</v>
      </c>
      <c r="D127" s="79" t="s">
        <v>213</v>
      </c>
      <c r="E127" s="13">
        <v>44443</v>
      </c>
      <c r="F127" s="77" t="s">
        <v>907</v>
      </c>
      <c r="G127" s="13">
        <v>44449</v>
      </c>
      <c r="H127" s="78" t="s">
        <v>701</v>
      </c>
      <c r="I127" s="16">
        <v>125</v>
      </c>
      <c r="J127" s="16">
        <v>52</v>
      </c>
      <c r="K127" s="16">
        <v>22</v>
      </c>
      <c r="L127" s="16">
        <v>18</v>
      </c>
      <c r="M127" s="82">
        <v>35.75</v>
      </c>
      <c r="N127" s="73">
        <v>36</v>
      </c>
      <c r="O127" s="65">
        <v>3000</v>
      </c>
      <c r="P127" s="66">
        <f>Table224578910112345678910[[#This Row],[PEMBULATAN]]*O127</f>
        <v>108000</v>
      </c>
    </row>
    <row r="128" spans="1:16" ht="26.25" customHeight="1" x14ac:dyDescent="0.2">
      <c r="A128" s="14"/>
      <c r="B128" s="14"/>
      <c r="C128" s="74" t="s">
        <v>828</v>
      </c>
      <c r="D128" s="79" t="s">
        <v>213</v>
      </c>
      <c r="E128" s="13">
        <v>44443</v>
      </c>
      <c r="F128" s="77" t="s">
        <v>907</v>
      </c>
      <c r="G128" s="13">
        <v>44449</v>
      </c>
      <c r="H128" s="78" t="s">
        <v>701</v>
      </c>
      <c r="I128" s="16">
        <v>125</v>
      </c>
      <c r="J128" s="16">
        <v>52</v>
      </c>
      <c r="K128" s="16">
        <v>22</v>
      </c>
      <c r="L128" s="16">
        <v>18</v>
      </c>
      <c r="M128" s="82">
        <v>35.75</v>
      </c>
      <c r="N128" s="73">
        <v>36</v>
      </c>
      <c r="O128" s="65">
        <v>3000</v>
      </c>
      <c r="P128" s="66">
        <f>Table224578910112345678910[[#This Row],[PEMBULATAN]]*O128</f>
        <v>108000</v>
      </c>
    </row>
    <row r="129" spans="1:16" ht="26.25" customHeight="1" x14ac:dyDescent="0.2">
      <c r="A129" s="14"/>
      <c r="B129" s="14"/>
      <c r="C129" s="74" t="s">
        <v>829</v>
      </c>
      <c r="D129" s="79" t="s">
        <v>213</v>
      </c>
      <c r="E129" s="13">
        <v>44443</v>
      </c>
      <c r="F129" s="77" t="s">
        <v>907</v>
      </c>
      <c r="G129" s="13">
        <v>44449</v>
      </c>
      <c r="H129" s="78" t="s">
        <v>701</v>
      </c>
      <c r="I129" s="16">
        <v>125</v>
      </c>
      <c r="J129" s="16">
        <v>52</v>
      </c>
      <c r="K129" s="16">
        <v>22</v>
      </c>
      <c r="L129" s="16">
        <v>18</v>
      </c>
      <c r="M129" s="82">
        <v>35.75</v>
      </c>
      <c r="N129" s="73">
        <v>36</v>
      </c>
      <c r="O129" s="65">
        <v>3000</v>
      </c>
      <c r="P129" s="66">
        <f>Table224578910112345678910[[#This Row],[PEMBULATAN]]*O129</f>
        <v>108000</v>
      </c>
    </row>
    <row r="130" spans="1:16" ht="26.25" customHeight="1" x14ac:dyDescent="0.2">
      <c r="A130" s="14"/>
      <c r="B130" s="14"/>
      <c r="C130" s="74" t="s">
        <v>830</v>
      </c>
      <c r="D130" s="79" t="s">
        <v>213</v>
      </c>
      <c r="E130" s="13">
        <v>44443</v>
      </c>
      <c r="F130" s="77" t="s">
        <v>907</v>
      </c>
      <c r="G130" s="13">
        <v>44449</v>
      </c>
      <c r="H130" s="78" t="s">
        <v>701</v>
      </c>
      <c r="I130" s="16">
        <v>125</v>
      </c>
      <c r="J130" s="16">
        <v>52</v>
      </c>
      <c r="K130" s="16">
        <v>22</v>
      </c>
      <c r="L130" s="16">
        <v>18</v>
      </c>
      <c r="M130" s="82">
        <v>35.75</v>
      </c>
      <c r="N130" s="73">
        <v>36</v>
      </c>
      <c r="O130" s="65">
        <v>3000</v>
      </c>
      <c r="P130" s="66">
        <f>Table224578910112345678910[[#This Row],[PEMBULATAN]]*O130</f>
        <v>108000</v>
      </c>
    </row>
    <row r="131" spans="1:16" ht="26.25" customHeight="1" x14ac:dyDescent="0.2">
      <c r="A131" s="14"/>
      <c r="B131" s="14"/>
      <c r="C131" s="74" t="s">
        <v>831</v>
      </c>
      <c r="D131" s="79" t="s">
        <v>213</v>
      </c>
      <c r="E131" s="13">
        <v>44443</v>
      </c>
      <c r="F131" s="77" t="s">
        <v>907</v>
      </c>
      <c r="G131" s="13">
        <v>44449</v>
      </c>
      <c r="H131" s="78" t="s">
        <v>701</v>
      </c>
      <c r="I131" s="16">
        <v>125</v>
      </c>
      <c r="J131" s="16">
        <v>52</v>
      </c>
      <c r="K131" s="16">
        <v>22</v>
      </c>
      <c r="L131" s="16">
        <v>18</v>
      </c>
      <c r="M131" s="82">
        <v>35.75</v>
      </c>
      <c r="N131" s="73">
        <v>36</v>
      </c>
      <c r="O131" s="65">
        <v>3000</v>
      </c>
      <c r="P131" s="66">
        <f>Table224578910112345678910[[#This Row],[PEMBULATAN]]*O131</f>
        <v>108000</v>
      </c>
    </row>
    <row r="132" spans="1:16" ht="26.25" customHeight="1" x14ac:dyDescent="0.2">
      <c r="A132" s="14"/>
      <c r="B132" s="14"/>
      <c r="C132" s="74" t="s">
        <v>832</v>
      </c>
      <c r="D132" s="79" t="s">
        <v>213</v>
      </c>
      <c r="E132" s="13">
        <v>44443</v>
      </c>
      <c r="F132" s="77" t="s">
        <v>907</v>
      </c>
      <c r="G132" s="13">
        <v>44449</v>
      </c>
      <c r="H132" s="78" t="s">
        <v>701</v>
      </c>
      <c r="I132" s="16">
        <v>91</v>
      </c>
      <c r="J132" s="16">
        <v>39</v>
      </c>
      <c r="K132" s="16">
        <v>7</v>
      </c>
      <c r="L132" s="16">
        <v>5</v>
      </c>
      <c r="M132" s="82">
        <v>6.21075</v>
      </c>
      <c r="N132" s="73">
        <v>6</v>
      </c>
      <c r="O132" s="65">
        <v>3000</v>
      </c>
      <c r="P132" s="66">
        <f>Table224578910112345678910[[#This Row],[PEMBULATAN]]*O132</f>
        <v>18000</v>
      </c>
    </row>
    <row r="133" spans="1:16" ht="26.25" customHeight="1" x14ac:dyDescent="0.2">
      <c r="A133" s="14"/>
      <c r="B133" s="14"/>
      <c r="C133" s="74" t="s">
        <v>833</v>
      </c>
      <c r="D133" s="79" t="s">
        <v>213</v>
      </c>
      <c r="E133" s="13">
        <v>44443</v>
      </c>
      <c r="F133" s="77" t="s">
        <v>907</v>
      </c>
      <c r="G133" s="13">
        <v>44449</v>
      </c>
      <c r="H133" s="78" t="s">
        <v>701</v>
      </c>
      <c r="I133" s="16">
        <v>40</v>
      </c>
      <c r="J133" s="16">
        <v>40</v>
      </c>
      <c r="K133" s="16">
        <v>23</v>
      </c>
      <c r="L133" s="16">
        <v>9</v>
      </c>
      <c r="M133" s="82">
        <v>9.1999999999999993</v>
      </c>
      <c r="N133" s="73">
        <v>9</v>
      </c>
      <c r="O133" s="65">
        <v>3000</v>
      </c>
      <c r="P133" s="66">
        <f>Table224578910112345678910[[#This Row],[PEMBULATAN]]*O133</f>
        <v>27000</v>
      </c>
    </row>
    <row r="134" spans="1:16" ht="26.25" customHeight="1" x14ac:dyDescent="0.2">
      <c r="A134" s="14"/>
      <c r="B134" s="14"/>
      <c r="C134" s="74" t="s">
        <v>834</v>
      </c>
      <c r="D134" s="79" t="s">
        <v>213</v>
      </c>
      <c r="E134" s="13">
        <v>44443</v>
      </c>
      <c r="F134" s="77" t="s">
        <v>907</v>
      </c>
      <c r="G134" s="13">
        <v>44449</v>
      </c>
      <c r="H134" s="78" t="s">
        <v>701</v>
      </c>
      <c r="I134" s="16">
        <v>58</v>
      </c>
      <c r="J134" s="16">
        <v>38</v>
      </c>
      <c r="K134" s="16">
        <v>12</v>
      </c>
      <c r="L134" s="16">
        <v>2</v>
      </c>
      <c r="M134" s="82">
        <v>6.6120000000000001</v>
      </c>
      <c r="N134" s="73">
        <v>7</v>
      </c>
      <c r="O134" s="65">
        <v>3000</v>
      </c>
      <c r="P134" s="66">
        <f>Table224578910112345678910[[#This Row],[PEMBULATAN]]*O134</f>
        <v>21000</v>
      </c>
    </row>
    <row r="135" spans="1:16" ht="26.25" customHeight="1" x14ac:dyDescent="0.2">
      <c r="A135" s="14"/>
      <c r="B135" s="14"/>
      <c r="C135" s="74" t="s">
        <v>835</v>
      </c>
      <c r="D135" s="79" t="s">
        <v>213</v>
      </c>
      <c r="E135" s="13">
        <v>44443</v>
      </c>
      <c r="F135" s="77" t="s">
        <v>907</v>
      </c>
      <c r="G135" s="13">
        <v>44449</v>
      </c>
      <c r="H135" s="78" t="s">
        <v>701</v>
      </c>
      <c r="I135" s="16">
        <v>70</v>
      </c>
      <c r="J135" s="16">
        <v>36</v>
      </c>
      <c r="K135" s="16">
        <v>17</v>
      </c>
      <c r="L135" s="16">
        <v>9</v>
      </c>
      <c r="M135" s="82">
        <v>10.71</v>
      </c>
      <c r="N135" s="73">
        <v>11</v>
      </c>
      <c r="O135" s="65">
        <v>3000</v>
      </c>
      <c r="P135" s="66">
        <f>Table224578910112345678910[[#This Row],[PEMBULATAN]]*O135</f>
        <v>33000</v>
      </c>
    </row>
    <row r="136" spans="1:16" ht="26.25" customHeight="1" x14ac:dyDescent="0.2">
      <c r="A136" s="14"/>
      <c r="B136" s="14"/>
      <c r="C136" s="74" t="s">
        <v>836</v>
      </c>
      <c r="D136" s="79" t="s">
        <v>213</v>
      </c>
      <c r="E136" s="13">
        <v>44443</v>
      </c>
      <c r="F136" s="77" t="s">
        <v>907</v>
      </c>
      <c r="G136" s="13">
        <v>44449</v>
      </c>
      <c r="H136" s="78" t="s">
        <v>701</v>
      </c>
      <c r="I136" s="16">
        <v>29</v>
      </c>
      <c r="J136" s="16">
        <v>35</v>
      </c>
      <c r="K136" s="16">
        <v>29</v>
      </c>
      <c r="L136" s="16">
        <v>2</v>
      </c>
      <c r="M136" s="82">
        <v>7.3587499999999997</v>
      </c>
      <c r="N136" s="73">
        <v>8</v>
      </c>
      <c r="O136" s="65">
        <v>3000</v>
      </c>
      <c r="P136" s="66">
        <f>Table224578910112345678910[[#This Row],[PEMBULATAN]]*O136</f>
        <v>24000</v>
      </c>
    </row>
    <row r="137" spans="1:16" ht="26.25" customHeight="1" x14ac:dyDescent="0.2">
      <c r="A137" s="14"/>
      <c r="B137" s="14"/>
      <c r="C137" s="74" t="s">
        <v>837</v>
      </c>
      <c r="D137" s="79" t="s">
        <v>213</v>
      </c>
      <c r="E137" s="13">
        <v>44443</v>
      </c>
      <c r="F137" s="77" t="s">
        <v>907</v>
      </c>
      <c r="G137" s="13">
        <v>44449</v>
      </c>
      <c r="H137" s="78" t="s">
        <v>701</v>
      </c>
      <c r="I137" s="16">
        <v>104</v>
      </c>
      <c r="J137" s="16">
        <v>23</v>
      </c>
      <c r="K137" s="16">
        <v>5</v>
      </c>
      <c r="L137" s="16">
        <v>2</v>
      </c>
      <c r="M137" s="82">
        <v>2.99</v>
      </c>
      <c r="N137" s="73">
        <v>3</v>
      </c>
      <c r="O137" s="65">
        <v>3000</v>
      </c>
      <c r="P137" s="66">
        <f>Table224578910112345678910[[#This Row],[PEMBULATAN]]*O137</f>
        <v>9000</v>
      </c>
    </row>
    <row r="138" spans="1:16" ht="26.25" customHeight="1" x14ac:dyDescent="0.2">
      <c r="A138" s="14"/>
      <c r="B138" s="14"/>
      <c r="C138" s="74" t="s">
        <v>838</v>
      </c>
      <c r="D138" s="79" t="s">
        <v>213</v>
      </c>
      <c r="E138" s="13">
        <v>44443</v>
      </c>
      <c r="F138" s="77" t="s">
        <v>907</v>
      </c>
      <c r="G138" s="13">
        <v>44449</v>
      </c>
      <c r="H138" s="78" t="s">
        <v>701</v>
      </c>
      <c r="I138" s="16">
        <v>95</v>
      </c>
      <c r="J138" s="16">
        <v>22</v>
      </c>
      <c r="K138" s="16">
        <v>5</v>
      </c>
      <c r="L138" s="16">
        <v>2</v>
      </c>
      <c r="M138" s="82">
        <v>2.6124999999999998</v>
      </c>
      <c r="N138" s="73">
        <v>3</v>
      </c>
      <c r="O138" s="65">
        <v>3000</v>
      </c>
      <c r="P138" s="66">
        <f>Table224578910112345678910[[#This Row],[PEMBULATAN]]*O138</f>
        <v>9000</v>
      </c>
    </row>
    <row r="139" spans="1:16" ht="26.25" customHeight="1" x14ac:dyDescent="0.2">
      <c r="A139" s="14"/>
      <c r="B139" s="14"/>
      <c r="C139" s="74" t="s">
        <v>839</v>
      </c>
      <c r="D139" s="79" t="s">
        <v>213</v>
      </c>
      <c r="E139" s="13">
        <v>44443</v>
      </c>
      <c r="F139" s="77" t="s">
        <v>907</v>
      </c>
      <c r="G139" s="13">
        <v>44449</v>
      </c>
      <c r="H139" s="78" t="s">
        <v>701</v>
      </c>
      <c r="I139" s="16">
        <v>88</v>
      </c>
      <c r="J139" s="16">
        <v>8</v>
      </c>
      <c r="K139" s="16">
        <v>8</v>
      </c>
      <c r="L139" s="16">
        <v>1</v>
      </c>
      <c r="M139" s="82">
        <v>1.4079999999999999</v>
      </c>
      <c r="N139" s="73">
        <v>2</v>
      </c>
      <c r="O139" s="65">
        <v>3000</v>
      </c>
      <c r="P139" s="66">
        <f>Table224578910112345678910[[#This Row],[PEMBULATAN]]*O139</f>
        <v>6000</v>
      </c>
    </row>
    <row r="140" spans="1:16" ht="26.25" customHeight="1" x14ac:dyDescent="0.2">
      <c r="A140" s="14"/>
      <c r="B140" s="14"/>
      <c r="C140" s="74" t="s">
        <v>840</v>
      </c>
      <c r="D140" s="79" t="s">
        <v>213</v>
      </c>
      <c r="E140" s="13">
        <v>44443</v>
      </c>
      <c r="F140" s="77" t="s">
        <v>907</v>
      </c>
      <c r="G140" s="13">
        <v>44449</v>
      </c>
      <c r="H140" s="78" t="s">
        <v>701</v>
      </c>
      <c r="I140" s="16">
        <v>95</v>
      </c>
      <c r="J140" s="16">
        <v>16</v>
      </c>
      <c r="K140" s="16">
        <v>1</v>
      </c>
      <c r="L140" s="16">
        <v>1</v>
      </c>
      <c r="M140" s="82">
        <v>0.38</v>
      </c>
      <c r="N140" s="73">
        <v>1</v>
      </c>
      <c r="O140" s="65">
        <v>3000</v>
      </c>
      <c r="P140" s="66">
        <f>Table224578910112345678910[[#This Row],[PEMBULATAN]]*O140</f>
        <v>3000</v>
      </c>
    </row>
    <row r="141" spans="1:16" ht="26.25" customHeight="1" x14ac:dyDescent="0.2">
      <c r="A141" s="14"/>
      <c r="B141" s="14"/>
      <c r="C141" s="74" t="s">
        <v>841</v>
      </c>
      <c r="D141" s="79" t="s">
        <v>213</v>
      </c>
      <c r="E141" s="13">
        <v>44443</v>
      </c>
      <c r="F141" s="77" t="s">
        <v>907</v>
      </c>
      <c r="G141" s="13">
        <v>44449</v>
      </c>
      <c r="H141" s="78" t="s">
        <v>701</v>
      </c>
      <c r="I141" s="16">
        <v>35</v>
      </c>
      <c r="J141" s="16">
        <v>42</v>
      </c>
      <c r="K141" s="16">
        <v>32</v>
      </c>
      <c r="L141" s="16">
        <v>11</v>
      </c>
      <c r="M141" s="82">
        <v>11.76</v>
      </c>
      <c r="N141" s="73">
        <v>12</v>
      </c>
      <c r="O141" s="65">
        <v>3000</v>
      </c>
      <c r="P141" s="66">
        <f>Table224578910112345678910[[#This Row],[PEMBULATAN]]*O141</f>
        <v>36000</v>
      </c>
    </row>
    <row r="142" spans="1:16" ht="26.25" customHeight="1" x14ac:dyDescent="0.2">
      <c r="A142" s="14"/>
      <c r="B142" s="14"/>
      <c r="C142" s="74" t="s">
        <v>842</v>
      </c>
      <c r="D142" s="79" t="s">
        <v>213</v>
      </c>
      <c r="E142" s="13">
        <v>44443</v>
      </c>
      <c r="F142" s="77" t="s">
        <v>907</v>
      </c>
      <c r="G142" s="13">
        <v>44449</v>
      </c>
      <c r="H142" s="78" t="s">
        <v>701</v>
      </c>
      <c r="I142" s="16">
        <v>84</v>
      </c>
      <c r="J142" s="16">
        <v>52</v>
      </c>
      <c r="K142" s="16">
        <v>16</v>
      </c>
      <c r="L142" s="16">
        <v>7</v>
      </c>
      <c r="M142" s="82">
        <v>17.472000000000001</v>
      </c>
      <c r="N142" s="73">
        <v>18</v>
      </c>
      <c r="O142" s="65">
        <v>3000</v>
      </c>
      <c r="P142" s="66">
        <f>Table224578910112345678910[[#This Row],[PEMBULATAN]]*O142</f>
        <v>54000</v>
      </c>
    </row>
    <row r="143" spans="1:16" ht="26.25" customHeight="1" x14ac:dyDescent="0.2">
      <c r="A143" s="14"/>
      <c r="B143" s="14"/>
      <c r="C143" s="74" t="s">
        <v>843</v>
      </c>
      <c r="D143" s="79" t="s">
        <v>213</v>
      </c>
      <c r="E143" s="13">
        <v>44443</v>
      </c>
      <c r="F143" s="77" t="s">
        <v>907</v>
      </c>
      <c r="G143" s="13">
        <v>44449</v>
      </c>
      <c r="H143" s="78" t="s">
        <v>701</v>
      </c>
      <c r="I143" s="16">
        <v>57</v>
      </c>
      <c r="J143" s="16">
        <v>43</v>
      </c>
      <c r="K143" s="16">
        <v>25</v>
      </c>
      <c r="L143" s="16">
        <v>5</v>
      </c>
      <c r="M143" s="82">
        <v>15.31875</v>
      </c>
      <c r="N143" s="73">
        <v>16</v>
      </c>
      <c r="O143" s="65">
        <v>3000</v>
      </c>
      <c r="P143" s="66">
        <f>Table224578910112345678910[[#This Row],[PEMBULATAN]]*O143</f>
        <v>48000</v>
      </c>
    </row>
    <row r="144" spans="1:16" ht="26.25" customHeight="1" x14ac:dyDescent="0.2">
      <c r="A144" s="14"/>
      <c r="B144" s="14"/>
      <c r="C144" s="74" t="s">
        <v>844</v>
      </c>
      <c r="D144" s="79" t="s">
        <v>213</v>
      </c>
      <c r="E144" s="13">
        <v>44443</v>
      </c>
      <c r="F144" s="77" t="s">
        <v>907</v>
      </c>
      <c r="G144" s="13">
        <v>44449</v>
      </c>
      <c r="H144" s="78" t="s">
        <v>701</v>
      </c>
      <c r="I144" s="16">
        <v>105</v>
      </c>
      <c r="J144" s="16">
        <v>55</v>
      </c>
      <c r="K144" s="16">
        <v>24</v>
      </c>
      <c r="L144" s="16">
        <v>16</v>
      </c>
      <c r="M144" s="82">
        <v>34.65</v>
      </c>
      <c r="N144" s="73">
        <v>35</v>
      </c>
      <c r="O144" s="65">
        <v>3000</v>
      </c>
      <c r="P144" s="66">
        <f>Table224578910112345678910[[#This Row],[PEMBULATAN]]*O144</f>
        <v>105000</v>
      </c>
    </row>
    <row r="145" spans="1:16" ht="26.25" customHeight="1" x14ac:dyDescent="0.2">
      <c r="A145" s="14"/>
      <c r="B145" s="14"/>
      <c r="C145" s="74" t="s">
        <v>845</v>
      </c>
      <c r="D145" s="79" t="s">
        <v>213</v>
      </c>
      <c r="E145" s="13">
        <v>44443</v>
      </c>
      <c r="F145" s="77" t="s">
        <v>907</v>
      </c>
      <c r="G145" s="13">
        <v>44449</v>
      </c>
      <c r="H145" s="78" t="s">
        <v>701</v>
      </c>
      <c r="I145" s="16">
        <v>98</v>
      </c>
      <c r="J145" s="16">
        <v>55</v>
      </c>
      <c r="K145" s="16">
        <v>32</v>
      </c>
      <c r="L145" s="16">
        <v>19</v>
      </c>
      <c r="M145" s="82">
        <v>43.12</v>
      </c>
      <c r="N145" s="73">
        <v>43</v>
      </c>
      <c r="O145" s="65">
        <v>3000</v>
      </c>
      <c r="P145" s="66">
        <f>Table224578910112345678910[[#This Row],[PEMBULATAN]]*O145</f>
        <v>129000</v>
      </c>
    </row>
    <row r="146" spans="1:16" ht="26.25" customHeight="1" x14ac:dyDescent="0.2">
      <c r="A146" s="14"/>
      <c r="B146" s="14"/>
      <c r="C146" s="74" t="s">
        <v>846</v>
      </c>
      <c r="D146" s="79" t="s">
        <v>213</v>
      </c>
      <c r="E146" s="13">
        <v>44443</v>
      </c>
      <c r="F146" s="77" t="s">
        <v>907</v>
      </c>
      <c r="G146" s="13">
        <v>44449</v>
      </c>
      <c r="H146" s="78" t="s">
        <v>701</v>
      </c>
      <c r="I146" s="16">
        <v>41</v>
      </c>
      <c r="J146" s="16">
        <v>58</v>
      </c>
      <c r="K146" s="16">
        <v>23</v>
      </c>
      <c r="L146" s="16">
        <v>7</v>
      </c>
      <c r="M146" s="82">
        <v>13.673500000000001</v>
      </c>
      <c r="N146" s="73">
        <v>14</v>
      </c>
      <c r="O146" s="65">
        <v>3000</v>
      </c>
      <c r="P146" s="66">
        <f>Table224578910112345678910[[#This Row],[PEMBULATAN]]*O146</f>
        <v>42000</v>
      </c>
    </row>
    <row r="147" spans="1:16" ht="26.25" customHeight="1" x14ac:dyDescent="0.2">
      <c r="A147" s="14"/>
      <c r="B147" s="14"/>
      <c r="C147" s="74" t="s">
        <v>847</v>
      </c>
      <c r="D147" s="79" t="s">
        <v>213</v>
      </c>
      <c r="E147" s="13">
        <v>44443</v>
      </c>
      <c r="F147" s="77" t="s">
        <v>907</v>
      </c>
      <c r="G147" s="13">
        <v>44449</v>
      </c>
      <c r="H147" s="78" t="s">
        <v>701</v>
      </c>
      <c r="I147" s="16">
        <v>50</v>
      </c>
      <c r="J147" s="16">
        <v>62</v>
      </c>
      <c r="K147" s="16">
        <v>20</v>
      </c>
      <c r="L147" s="16">
        <v>8</v>
      </c>
      <c r="M147" s="82">
        <v>15.5</v>
      </c>
      <c r="N147" s="73">
        <v>16</v>
      </c>
      <c r="O147" s="65">
        <v>3000</v>
      </c>
      <c r="P147" s="66">
        <f>Table224578910112345678910[[#This Row],[PEMBULATAN]]*O147</f>
        <v>48000</v>
      </c>
    </row>
    <row r="148" spans="1:16" ht="26.25" customHeight="1" x14ac:dyDescent="0.2">
      <c r="A148" s="14"/>
      <c r="B148" s="14"/>
      <c r="C148" s="74" t="s">
        <v>848</v>
      </c>
      <c r="D148" s="79" t="s">
        <v>213</v>
      </c>
      <c r="E148" s="13">
        <v>44443</v>
      </c>
      <c r="F148" s="77" t="s">
        <v>907</v>
      </c>
      <c r="G148" s="13">
        <v>44449</v>
      </c>
      <c r="H148" s="78" t="s">
        <v>701</v>
      </c>
      <c r="I148" s="16">
        <v>46</v>
      </c>
      <c r="J148" s="16">
        <v>48</v>
      </c>
      <c r="K148" s="16">
        <v>15</v>
      </c>
      <c r="L148" s="16">
        <v>6</v>
      </c>
      <c r="M148" s="82">
        <v>8.2799999999999994</v>
      </c>
      <c r="N148" s="73">
        <v>8</v>
      </c>
      <c r="O148" s="65">
        <v>3000</v>
      </c>
      <c r="P148" s="66">
        <f>Table224578910112345678910[[#This Row],[PEMBULATAN]]*O148</f>
        <v>24000</v>
      </c>
    </row>
    <row r="149" spans="1:16" ht="26.25" customHeight="1" x14ac:dyDescent="0.2">
      <c r="A149" s="14"/>
      <c r="B149" s="14"/>
      <c r="C149" s="74" t="s">
        <v>849</v>
      </c>
      <c r="D149" s="79" t="s">
        <v>213</v>
      </c>
      <c r="E149" s="13">
        <v>44443</v>
      </c>
      <c r="F149" s="77" t="s">
        <v>907</v>
      </c>
      <c r="G149" s="13">
        <v>44449</v>
      </c>
      <c r="H149" s="78" t="s">
        <v>701</v>
      </c>
      <c r="I149" s="16">
        <v>46</v>
      </c>
      <c r="J149" s="16">
        <v>27</v>
      </c>
      <c r="K149" s="16">
        <v>10</v>
      </c>
      <c r="L149" s="16">
        <v>4</v>
      </c>
      <c r="M149" s="82">
        <v>3.105</v>
      </c>
      <c r="N149" s="73">
        <v>4</v>
      </c>
      <c r="O149" s="65">
        <v>3000</v>
      </c>
      <c r="P149" s="66">
        <f>Table224578910112345678910[[#This Row],[PEMBULATAN]]*O149</f>
        <v>12000</v>
      </c>
    </row>
    <row r="150" spans="1:16" ht="26.25" customHeight="1" x14ac:dyDescent="0.2">
      <c r="A150" s="14"/>
      <c r="B150" s="14"/>
      <c r="C150" s="74" t="s">
        <v>850</v>
      </c>
      <c r="D150" s="79" t="s">
        <v>213</v>
      </c>
      <c r="E150" s="13">
        <v>44443</v>
      </c>
      <c r="F150" s="77" t="s">
        <v>907</v>
      </c>
      <c r="G150" s="13">
        <v>44449</v>
      </c>
      <c r="H150" s="78" t="s">
        <v>701</v>
      </c>
      <c r="I150" s="16">
        <v>44</v>
      </c>
      <c r="J150" s="16">
        <v>42</v>
      </c>
      <c r="K150" s="16">
        <v>17</v>
      </c>
      <c r="L150" s="16">
        <v>4</v>
      </c>
      <c r="M150" s="82">
        <v>7.8540000000000001</v>
      </c>
      <c r="N150" s="73">
        <v>8</v>
      </c>
      <c r="O150" s="65">
        <v>3000</v>
      </c>
      <c r="P150" s="66">
        <f>Table224578910112345678910[[#This Row],[PEMBULATAN]]*O150</f>
        <v>24000</v>
      </c>
    </row>
    <row r="151" spans="1:16" ht="26.25" customHeight="1" x14ac:dyDescent="0.2">
      <c r="A151" s="14"/>
      <c r="B151" s="14"/>
      <c r="C151" s="74" t="s">
        <v>851</v>
      </c>
      <c r="D151" s="79" t="s">
        <v>213</v>
      </c>
      <c r="E151" s="13">
        <v>44443</v>
      </c>
      <c r="F151" s="77" t="s">
        <v>907</v>
      </c>
      <c r="G151" s="13">
        <v>44449</v>
      </c>
      <c r="H151" s="78" t="s">
        <v>701</v>
      </c>
      <c r="I151" s="16">
        <v>110</v>
      </c>
      <c r="J151" s="16">
        <v>68</v>
      </c>
      <c r="K151" s="16">
        <v>40</v>
      </c>
      <c r="L151" s="16">
        <v>37</v>
      </c>
      <c r="M151" s="82">
        <v>74.8</v>
      </c>
      <c r="N151" s="73">
        <v>75</v>
      </c>
      <c r="O151" s="65">
        <v>3000</v>
      </c>
      <c r="P151" s="66">
        <f>Table224578910112345678910[[#This Row],[PEMBULATAN]]*O151</f>
        <v>225000</v>
      </c>
    </row>
    <row r="152" spans="1:16" ht="26.25" customHeight="1" x14ac:dyDescent="0.2">
      <c r="A152" s="14"/>
      <c r="B152" s="14"/>
      <c r="C152" s="74" t="s">
        <v>852</v>
      </c>
      <c r="D152" s="79" t="s">
        <v>213</v>
      </c>
      <c r="E152" s="13">
        <v>44443</v>
      </c>
      <c r="F152" s="77" t="s">
        <v>907</v>
      </c>
      <c r="G152" s="13">
        <v>44449</v>
      </c>
      <c r="H152" s="78" t="s">
        <v>701</v>
      </c>
      <c r="I152" s="16">
        <v>60</v>
      </c>
      <c r="J152" s="16">
        <v>66</v>
      </c>
      <c r="K152" s="16">
        <v>18</v>
      </c>
      <c r="L152" s="16">
        <v>12</v>
      </c>
      <c r="M152" s="82">
        <v>17.82</v>
      </c>
      <c r="N152" s="73">
        <v>18</v>
      </c>
      <c r="O152" s="65">
        <v>3000</v>
      </c>
      <c r="P152" s="66">
        <f>Table224578910112345678910[[#This Row],[PEMBULATAN]]*O152</f>
        <v>54000</v>
      </c>
    </row>
    <row r="153" spans="1:16" ht="26.25" customHeight="1" x14ac:dyDescent="0.2">
      <c r="A153" s="14"/>
      <c r="B153" s="14"/>
      <c r="C153" s="74" t="s">
        <v>853</v>
      </c>
      <c r="D153" s="79" t="s">
        <v>213</v>
      </c>
      <c r="E153" s="13">
        <v>44443</v>
      </c>
      <c r="F153" s="77" t="s">
        <v>907</v>
      </c>
      <c r="G153" s="13">
        <v>44449</v>
      </c>
      <c r="H153" s="78" t="s">
        <v>701</v>
      </c>
      <c r="I153" s="16">
        <v>29</v>
      </c>
      <c r="J153" s="16">
        <v>40</v>
      </c>
      <c r="K153" s="16">
        <v>10</v>
      </c>
      <c r="L153" s="16">
        <v>2</v>
      </c>
      <c r="M153" s="82">
        <v>2.9</v>
      </c>
      <c r="N153" s="73">
        <v>3</v>
      </c>
      <c r="O153" s="65">
        <v>3000</v>
      </c>
      <c r="P153" s="66">
        <f>Table224578910112345678910[[#This Row],[PEMBULATAN]]*O153</f>
        <v>9000</v>
      </c>
    </row>
    <row r="154" spans="1:16" ht="26.25" customHeight="1" x14ac:dyDescent="0.2">
      <c r="A154" s="14"/>
      <c r="B154" s="14"/>
      <c r="C154" s="74" t="s">
        <v>854</v>
      </c>
      <c r="D154" s="79" t="s">
        <v>213</v>
      </c>
      <c r="E154" s="13">
        <v>44443</v>
      </c>
      <c r="F154" s="77" t="s">
        <v>907</v>
      </c>
      <c r="G154" s="13">
        <v>44449</v>
      </c>
      <c r="H154" s="78" t="s">
        <v>701</v>
      </c>
      <c r="I154" s="16">
        <v>89</v>
      </c>
      <c r="J154" s="16">
        <v>49</v>
      </c>
      <c r="K154" s="16">
        <v>33</v>
      </c>
      <c r="L154" s="16">
        <v>8</v>
      </c>
      <c r="M154" s="82">
        <v>35.978250000000003</v>
      </c>
      <c r="N154" s="73">
        <v>36</v>
      </c>
      <c r="O154" s="65">
        <v>3000</v>
      </c>
      <c r="P154" s="66">
        <f>Table224578910112345678910[[#This Row],[PEMBULATAN]]*O154</f>
        <v>108000</v>
      </c>
    </row>
    <row r="155" spans="1:16" ht="26.25" customHeight="1" x14ac:dyDescent="0.2">
      <c r="A155" s="14"/>
      <c r="B155" s="14"/>
      <c r="C155" s="74" t="s">
        <v>855</v>
      </c>
      <c r="D155" s="79" t="s">
        <v>213</v>
      </c>
      <c r="E155" s="13">
        <v>44443</v>
      </c>
      <c r="F155" s="77" t="s">
        <v>907</v>
      </c>
      <c r="G155" s="13">
        <v>44449</v>
      </c>
      <c r="H155" s="78" t="s">
        <v>701</v>
      </c>
      <c r="I155" s="16">
        <v>71</v>
      </c>
      <c r="J155" s="16">
        <v>47</v>
      </c>
      <c r="K155" s="16">
        <v>21</v>
      </c>
      <c r="L155" s="16">
        <v>9</v>
      </c>
      <c r="M155" s="82">
        <v>17.51925</v>
      </c>
      <c r="N155" s="73">
        <v>18</v>
      </c>
      <c r="O155" s="65">
        <v>3000</v>
      </c>
      <c r="P155" s="66">
        <f>Table224578910112345678910[[#This Row],[PEMBULATAN]]*O155</f>
        <v>54000</v>
      </c>
    </row>
    <row r="156" spans="1:16" ht="26.25" customHeight="1" x14ac:dyDescent="0.2">
      <c r="A156" s="14"/>
      <c r="B156" s="14"/>
      <c r="C156" s="74" t="s">
        <v>856</v>
      </c>
      <c r="D156" s="79" t="s">
        <v>213</v>
      </c>
      <c r="E156" s="13">
        <v>44443</v>
      </c>
      <c r="F156" s="77" t="s">
        <v>907</v>
      </c>
      <c r="G156" s="13">
        <v>44449</v>
      </c>
      <c r="H156" s="78" t="s">
        <v>701</v>
      </c>
      <c r="I156" s="16">
        <v>51</v>
      </c>
      <c r="J156" s="16">
        <v>37</v>
      </c>
      <c r="K156" s="16">
        <v>13</v>
      </c>
      <c r="L156" s="16">
        <v>3</v>
      </c>
      <c r="M156" s="82">
        <v>6.1327499999999997</v>
      </c>
      <c r="N156" s="73">
        <v>6</v>
      </c>
      <c r="O156" s="65">
        <v>3000</v>
      </c>
      <c r="P156" s="66">
        <f>Table224578910112345678910[[#This Row],[PEMBULATAN]]*O156</f>
        <v>18000</v>
      </c>
    </row>
    <row r="157" spans="1:16" ht="26.25" customHeight="1" x14ac:dyDescent="0.2">
      <c r="A157" s="14"/>
      <c r="B157" s="14"/>
      <c r="C157" s="74" t="s">
        <v>857</v>
      </c>
      <c r="D157" s="79" t="s">
        <v>213</v>
      </c>
      <c r="E157" s="13">
        <v>44443</v>
      </c>
      <c r="F157" s="77" t="s">
        <v>907</v>
      </c>
      <c r="G157" s="13">
        <v>44449</v>
      </c>
      <c r="H157" s="78" t="s">
        <v>701</v>
      </c>
      <c r="I157" s="16">
        <v>85</v>
      </c>
      <c r="J157" s="16">
        <v>61</v>
      </c>
      <c r="K157" s="16">
        <v>36</v>
      </c>
      <c r="L157" s="16">
        <v>12</v>
      </c>
      <c r="M157" s="82">
        <v>46.664999999999999</v>
      </c>
      <c r="N157" s="73">
        <v>47</v>
      </c>
      <c r="O157" s="65">
        <v>3000</v>
      </c>
      <c r="P157" s="66">
        <f>Table224578910112345678910[[#This Row],[PEMBULATAN]]*O157</f>
        <v>141000</v>
      </c>
    </row>
    <row r="158" spans="1:16" ht="26.25" customHeight="1" x14ac:dyDescent="0.2">
      <c r="A158" s="14"/>
      <c r="B158" s="14"/>
      <c r="C158" s="74" t="s">
        <v>858</v>
      </c>
      <c r="D158" s="79" t="s">
        <v>213</v>
      </c>
      <c r="E158" s="13">
        <v>44443</v>
      </c>
      <c r="F158" s="77" t="s">
        <v>907</v>
      </c>
      <c r="G158" s="13">
        <v>44449</v>
      </c>
      <c r="H158" s="78" t="s">
        <v>701</v>
      </c>
      <c r="I158" s="16">
        <v>62</v>
      </c>
      <c r="J158" s="16">
        <v>47</v>
      </c>
      <c r="K158" s="16">
        <v>26</v>
      </c>
      <c r="L158" s="16">
        <v>5</v>
      </c>
      <c r="M158" s="82">
        <v>18.940999999999999</v>
      </c>
      <c r="N158" s="73">
        <v>19</v>
      </c>
      <c r="O158" s="65">
        <v>3000</v>
      </c>
      <c r="P158" s="66">
        <f>Table224578910112345678910[[#This Row],[PEMBULATAN]]*O158</f>
        <v>57000</v>
      </c>
    </row>
    <row r="159" spans="1:16" ht="26.25" customHeight="1" x14ac:dyDescent="0.2">
      <c r="A159" s="14"/>
      <c r="B159" s="14"/>
      <c r="C159" s="74" t="s">
        <v>859</v>
      </c>
      <c r="D159" s="79" t="s">
        <v>213</v>
      </c>
      <c r="E159" s="13">
        <v>44443</v>
      </c>
      <c r="F159" s="77" t="s">
        <v>907</v>
      </c>
      <c r="G159" s="13">
        <v>44449</v>
      </c>
      <c r="H159" s="78" t="s">
        <v>701</v>
      </c>
      <c r="I159" s="16">
        <v>81</v>
      </c>
      <c r="J159" s="16">
        <v>60</v>
      </c>
      <c r="K159" s="16">
        <v>28</v>
      </c>
      <c r="L159" s="16">
        <v>14</v>
      </c>
      <c r="M159" s="82">
        <v>34.020000000000003</v>
      </c>
      <c r="N159" s="73">
        <v>34</v>
      </c>
      <c r="O159" s="65">
        <v>3000</v>
      </c>
      <c r="P159" s="66">
        <f>Table224578910112345678910[[#This Row],[PEMBULATAN]]*O159</f>
        <v>102000</v>
      </c>
    </row>
    <row r="160" spans="1:16" ht="26.25" customHeight="1" x14ac:dyDescent="0.2">
      <c r="A160" s="14"/>
      <c r="B160" s="14"/>
      <c r="C160" s="74" t="s">
        <v>860</v>
      </c>
      <c r="D160" s="79" t="s">
        <v>213</v>
      </c>
      <c r="E160" s="13">
        <v>44443</v>
      </c>
      <c r="F160" s="77" t="s">
        <v>907</v>
      </c>
      <c r="G160" s="13">
        <v>44449</v>
      </c>
      <c r="H160" s="78" t="s">
        <v>701</v>
      </c>
      <c r="I160" s="16">
        <v>75</v>
      </c>
      <c r="J160" s="16">
        <v>56</v>
      </c>
      <c r="K160" s="16">
        <v>26</v>
      </c>
      <c r="L160" s="16">
        <v>11</v>
      </c>
      <c r="M160" s="82">
        <v>27.3</v>
      </c>
      <c r="N160" s="73">
        <v>28</v>
      </c>
      <c r="O160" s="65">
        <v>3000</v>
      </c>
      <c r="P160" s="66">
        <f>Table224578910112345678910[[#This Row],[PEMBULATAN]]*O160</f>
        <v>84000</v>
      </c>
    </row>
    <row r="161" spans="1:16" ht="26.25" customHeight="1" x14ac:dyDescent="0.2">
      <c r="A161" s="14"/>
      <c r="B161" s="14"/>
      <c r="C161" s="74" t="s">
        <v>861</v>
      </c>
      <c r="D161" s="79" t="s">
        <v>213</v>
      </c>
      <c r="E161" s="13">
        <v>44443</v>
      </c>
      <c r="F161" s="77" t="s">
        <v>907</v>
      </c>
      <c r="G161" s="13">
        <v>44449</v>
      </c>
      <c r="H161" s="78" t="s">
        <v>701</v>
      </c>
      <c r="I161" s="16">
        <v>60</v>
      </c>
      <c r="J161" s="16">
        <v>30</v>
      </c>
      <c r="K161" s="16">
        <v>29</v>
      </c>
      <c r="L161" s="16">
        <v>7</v>
      </c>
      <c r="M161" s="82">
        <v>13.05</v>
      </c>
      <c r="N161" s="73">
        <v>13</v>
      </c>
      <c r="O161" s="65">
        <v>3000</v>
      </c>
      <c r="P161" s="66">
        <f>Table224578910112345678910[[#This Row],[PEMBULATAN]]*O161</f>
        <v>39000</v>
      </c>
    </row>
    <row r="162" spans="1:16" ht="26.25" customHeight="1" x14ac:dyDescent="0.2">
      <c r="A162" s="14"/>
      <c r="B162" s="14"/>
      <c r="C162" s="74" t="s">
        <v>862</v>
      </c>
      <c r="D162" s="79" t="s">
        <v>213</v>
      </c>
      <c r="E162" s="13">
        <v>44443</v>
      </c>
      <c r="F162" s="77" t="s">
        <v>907</v>
      </c>
      <c r="G162" s="13">
        <v>44449</v>
      </c>
      <c r="H162" s="78" t="s">
        <v>701</v>
      </c>
      <c r="I162" s="16">
        <v>51</v>
      </c>
      <c r="J162" s="16">
        <v>20</v>
      </c>
      <c r="K162" s="16">
        <v>20</v>
      </c>
      <c r="L162" s="16">
        <v>17</v>
      </c>
      <c r="M162" s="82">
        <v>5.0999999999999996</v>
      </c>
      <c r="N162" s="73">
        <v>17</v>
      </c>
      <c r="O162" s="65">
        <v>3000</v>
      </c>
      <c r="P162" s="66">
        <f>Table224578910112345678910[[#This Row],[PEMBULATAN]]*O162</f>
        <v>51000</v>
      </c>
    </row>
    <row r="163" spans="1:16" ht="26.25" customHeight="1" x14ac:dyDescent="0.2">
      <c r="A163" s="14"/>
      <c r="B163" s="14"/>
      <c r="C163" s="74" t="s">
        <v>863</v>
      </c>
      <c r="D163" s="79" t="s">
        <v>213</v>
      </c>
      <c r="E163" s="13">
        <v>44443</v>
      </c>
      <c r="F163" s="77" t="s">
        <v>907</v>
      </c>
      <c r="G163" s="13">
        <v>44449</v>
      </c>
      <c r="H163" s="78" t="s">
        <v>701</v>
      </c>
      <c r="I163" s="16">
        <v>64</v>
      </c>
      <c r="J163" s="16">
        <v>50</v>
      </c>
      <c r="K163" s="16">
        <v>24</v>
      </c>
      <c r="L163" s="16">
        <v>12</v>
      </c>
      <c r="M163" s="82">
        <v>19.2</v>
      </c>
      <c r="N163" s="73">
        <v>19</v>
      </c>
      <c r="O163" s="65">
        <v>3000</v>
      </c>
      <c r="P163" s="66">
        <f>Table224578910112345678910[[#This Row],[PEMBULATAN]]*O163</f>
        <v>57000</v>
      </c>
    </row>
    <row r="164" spans="1:16" ht="26.25" customHeight="1" x14ac:dyDescent="0.2">
      <c r="A164" s="14"/>
      <c r="B164" s="14"/>
      <c r="C164" s="74" t="s">
        <v>864</v>
      </c>
      <c r="D164" s="79" t="s">
        <v>213</v>
      </c>
      <c r="E164" s="13">
        <v>44443</v>
      </c>
      <c r="F164" s="77" t="s">
        <v>907</v>
      </c>
      <c r="G164" s="13">
        <v>44449</v>
      </c>
      <c r="H164" s="78" t="s">
        <v>701</v>
      </c>
      <c r="I164" s="16">
        <v>36</v>
      </c>
      <c r="J164" s="16">
        <v>36</v>
      </c>
      <c r="K164" s="16">
        <v>81</v>
      </c>
      <c r="L164" s="16">
        <v>27</v>
      </c>
      <c r="M164" s="82">
        <v>26.244</v>
      </c>
      <c r="N164" s="73">
        <v>27</v>
      </c>
      <c r="O164" s="65">
        <v>3000</v>
      </c>
      <c r="P164" s="66">
        <f>Table224578910112345678910[[#This Row],[PEMBULATAN]]*O164</f>
        <v>81000</v>
      </c>
    </row>
    <row r="165" spans="1:16" ht="26.25" customHeight="1" x14ac:dyDescent="0.2">
      <c r="A165" s="14"/>
      <c r="B165" s="14"/>
      <c r="C165" s="74" t="s">
        <v>865</v>
      </c>
      <c r="D165" s="79" t="s">
        <v>213</v>
      </c>
      <c r="E165" s="13">
        <v>44443</v>
      </c>
      <c r="F165" s="77" t="s">
        <v>907</v>
      </c>
      <c r="G165" s="13">
        <v>44449</v>
      </c>
      <c r="H165" s="78" t="s">
        <v>701</v>
      </c>
      <c r="I165" s="16">
        <v>39</v>
      </c>
      <c r="J165" s="16">
        <v>33</v>
      </c>
      <c r="K165" s="16">
        <v>39</v>
      </c>
      <c r="L165" s="16">
        <v>12</v>
      </c>
      <c r="M165" s="82">
        <v>12.548249999999999</v>
      </c>
      <c r="N165" s="73">
        <v>13</v>
      </c>
      <c r="O165" s="65">
        <v>3000</v>
      </c>
      <c r="P165" s="66">
        <f>Table224578910112345678910[[#This Row],[PEMBULATAN]]*O165</f>
        <v>39000</v>
      </c>
    </row>
    <row r="166" spans="1:16" ht="26.25" customHeight="1" x14ac:dyDescent="0.2">
      <c r="A166" s="14"/>
      <c r="B166" s="14"/>
      <c r="C166" s="74" t="s">
        <v>866</v>
      </c>
      <c r="D166" s="79" t="s">
        <v>213</v>
      </c>
      <c r="E166" s="13">
        <v>44443</v>
      </c>
      <c r="F166" s="77" t="s">
        <v>907</v>
      </c>
      <c r="G166" s="13">
        <v>44449</v>
      </c>
      <c r="H166" s="78" t="s">
        <v>701</v>
      </c>
      <c r="I166" s="16">
        <v>110</v>
      </c>
      <c r="J166" s="16">
        <v>24</v>
      </c>
      <c r="K166" s="16">
        <v>16</v>
      </c>
      <c r="L166" s="16">
        <v>6</v>
      </c>
      <c r="M166" s="82">
        <v>10.56</v>
      </c>
      <c r="N166" s="73">
        <v>11</v>
      </c>
      <c r="O166" s="65">
        <v>3000</v>
      </c>
      <c r="P166" s="66">
        <f>Table224578910112345678910[[#This Row],[PEMBULATAN]]*O166</f>
        <v>33000</v>
      </c>
    </row>
    <row r="167" spans="1:16" ht="26.25" customHeight="1" x14ac:dyDescent="0.2">
      <c r="A167" s="14"/>
      <c r="B167" s="14"/>
      <c r="C167" s="74" t="s">
        <v>867</v>
      </c>
      <c r="D167" s="79" t="s">
        <v>213</v>
      </c>
      <c r="E167" s="13">
        <v>44443</v>
      </c>
      <c r="F167" s="77" t="s">
        <v>907</v>
      </c>
      <c r="G167" s="13">
        <v>44449</v>
      </c>
      <c r="H167" s="78" t="s">
        <v>701</v>
      </c>
      <c r="I167" s="16">
        <v>34</v>
      </c>
      <c r="J167" s="16">
        <v>30</v>
      </c>
      <c r="K167" s="16">
        <v>23</v>
      </c>
      <c r="L167" s="16">
        <v>3</v>
      </c>
      <c r="M167" s="82">
        <v>5.8650000000000002</v>
      </c>
      <c r="N167" s="73">
        <v>6</v>
      </c>
      <c r="O167" s="65">
        <v>3000</v>
      </c>
      <c r="P167" s="66">
        <f>Table224578910112345678910[[#This Row],[PEMBULATAN]]*O167</f>
        <v>18000</v>
      </c>
    </row>
    <row r="168" spans="1:16" ht="26.25" customHeight="1" x14ac:dyDescent="0.2">
      <c r="A168" s="14"/>
      <c r="B168" s="14"/>
      <c r="C168" s="74" t="s">
        <v>868</v>
      </c>
      <c r="D168" s="79" t="s">
        <v>213</v>
      </c>
      <c r="E168" s="13">
        <v>44443</v>
      </c>
      <c r="F168" s="77" t="s">
        <v>907</v>
      </c>
      <c r="G168" s="13">
        <v>44449</v>
      </c>
      <c r="H168" s="78" t="s">
        <v>701</v>
      </c>
      <c r="I168" s="16">
        <v>36</v>
      </c>
      <c r="J168" s="16">
        <v>53</v>
      </c>
      <c r="K168" s="16">
        <v>21</v>
      </c>
      <c r="L168" s="16">
        <v>2</v>
      </c>
      <c r="M168" s="82">
        <v>10.016999999999999</v>
      </c>
      <c r="N168" s="73">
        <v>10</v>
      </c>
      <c r="O168" s="65">
        <v>3000</v>
      </c>
      <c r="P168" s="66">
        <f>Table224578910112345678910[[#This Row],[PEMBULATAN]]*O168</f>
        <v>30000</v>
      </c>
    </row>
    <row r="169" spans="1:16" ht="26.25" customHeight="1" x14ac:dyDescent="0.2">
      <c r="A169" s="14"/>
      <c r="B169" s="14"/>
      <c r="C169" s="74" t="s">
        <v>869</v>
      </c>
      <c r="D169" s="79" t="s">
        <v>213</v>
      </c>
      <c r="E169" s="13">
        <v>44443</v>
      </c>
      <c r="F169" s="77" t="s">
        <v>907</v>
      </c>
      <c r="G169" s="13">
        <v>44449</v>
      </c>
      <c r="H169" s="78" t="s">
        <v>701</v>
      </c>
      <c r="I169" s="16">
        <v>75</v>
      </c>
      <c r="J169" s="16">
        <v>63</v>
      </c>
      <c r="K169" s="16">
        <v>30</v>
      </c>
      <c r="L169" s="16">
        <v>12</v>
      </c>
      <c r="M169" s="82">
        <v>35.4375</v>
      </c>
      <c r="N169" s="73">
        <v>36</v>
      </c>
      <c r="O169" s="65">
        <v>3000</v>
      </c>
      <c r="P169" s="66">
        <f>Table224578910112345678910[[#This Row],[PEMBULATAN]]*O169</f>
        <v>108000</v>
      </c>
    </row>
    <row r="170" spans="1:16" ht="26.25" customHeight="1" x14ac:dyDescent="0.2">
      <c r="A170" s="14"/>
      <c r="B170" s="14"/>
      <c r="C170" s="74" t="s">
        <v>870</v>
      </c>
      <c r="D170" s="79" t="s">
        <v>213</v>
      </c>
      <c r="E170" s="13">
        <v>44443</v>
      </c>
      <c r="F170" s="77" t="s">
        <v>907</v>
      </c>
      <c r="G170" s="13">
        <v>44449</v>
      </c>
      <c r="H170" s="78" t="s">
        <v>701</v>
      </c>
      <c r="I170" s="16">
        <v>35</v>
      </c>
      <c r="J170" s="16">
        <v>36</v>
      </c>
      <c r="K170" s="16">
        <v>38</v>
      </c>
      <c r="L170" s="16">
        <v>5</v>
      </c>
      <c r="M170" s="82">
        <v>11.97</v>
      </c>
      <c r="N170" s="73">
        <v>12</v>
      </c>
      <c r="O170" s="65">
        <v>3000</v>
      </c>
      <c r="P170" s="66">
        <f>Table224578910112345678910[[#This Row],[PEMBULATAN]]*O170</f>
        <v>36000</v>
      </c>
    </row>
    <row r="171" spans="1:16" ht="26.25" customHeight="1" x14ac:dyDescent="0.2">
      <c r="A171" s="14"/>
      <c r="B171" s="14"/>
      <c r="C171" s="74" t="s">
        <v>871</v>
      </c>
      <c r="D171" s="79" t="s">
        <v>213</v>
      </c>
      <c r="E171" s="13">
        <v>44443</v>
      </c>
      <c r="F171" s="77" t="s">
        <v>907</v>
      </c>
      <c r="G171" s="13">
        <v>44449</v>
      </c>
      <c r="H171" s="78" t="s">
        <v>701</v>
      </c>
      <c r="I171" s="16">
        <v>74</v>
      </c>
      <c r="J171" s="16">
        <v>60</v>
      </c>
      <c r="K171" s="16">
        <v>33</v>
      </c>
      <c r="L171" s="16">
        <v>14</v>
      </c>
      <c r="M171" s="82">
        <v>36.630000000000003</v>
      </c>
      <c r="N171" s="73">
        <v>37</v>
      </c>
      <c r="O171" s="65">
        <v>3000</v>
      </c>
      <c r="P171" s="66">
        <f>Table224578910112345678910[[#This Row],[PEMBULATAN]]*O171</f>
        <v>111000</v>
      </c>
    </row>
    <row r="172" spans="1:16" ht="26.25" customHeight="1" x14ac:dyDescent="0.2">
      <c r="A172" s="14"/>
      <c r="B172" s="14"/>
      <c r="C172" s="74" t="s">
        <v>872</v>
      </c>
      <c r="D172" s="79" t="s">
        <v>213</v>
      </c>
      <c r="E172" s="13">
        <v>44443</v>
      </c>
      <c r="F172" s="77" t="s">
        <v>907</v>
      </c>
      <c r="G172" s="13">
        <v>44449</v>
      </c>
      <c r="H172" s="78" t="s">
        <v>701</v>
      </c>
      <c r="I172" s="16">
        <v>160</v>
      </c>
      <c r="J172" s="16">
        <v>48</v>
      </c>
      <c r="K172" s="16">
        <v>55</v>
      </c>
      <c r="L172" s="16">
        <v>13</v>
      </c>
      <c r="M172" s="82">
        <v>105.6</v>
      </c>
      <c r="N172" s="73">
        <v>106</v>
      </c>
      <c r="O172" s="65">
        <v>3000</v>
      </c>
      <c r="P172" s="66">
        <f>Table224578910112345678910[[#This Row],[PEMBULATAN]]*O172</f>
        <v>318000</v>
      </c>
    </row>
    <row r="173" spans="1:16" ht="26.25" customHeight="1" x14ac:dyDescent="0.2">
      <c r="A173" s="14"/>
      <c r="B173" s="14"/>
      <c r="C173" s="74" t="s">
        <v>873</v>
      </c>
      <c r="D173" s="79" t="s">
        <v>213</v>
      </c>
      <c r="E173" s="13">
        <v>44443</v>
      </c>
      <c r="F173" s="77" t="s">
        <v>907</v>
      </c>
      <c r="G173" s="13">
        <v>44449</v>
      </c>
      <c r="H173" s="78" t="s">
        <v>701</v>
      </c>
      <c r="I173" s="16">
        <v>55</v>
      </c>
      <c r="J173" s="16">
        <v>36</v>
      </c>
      <c r="K173" s="16">
        <v>61</v>
      </c>
      <c r="L173" s="16">
        <v>17</v>
      </c>
      <c r="M173" s="82">
        <v>30.195</v>
      </c>
      <c r="N173" s="73">
        <v>30</v>
      </c>
      <c r="O173" s="65">
        <v>3000</v>
      </c>
      <c r="P173" s="66">
        <f>Table224578910112345678910[[#This Row],[PEMBULATAN]]*O173</f>
        <v>90000</v>
      </c>
    </row>
    <row r="174" spans="1:16" ht="26.25" customHeight="1" x14ac:dyDescent="0.2">
      <c r="A174" s="14"/>
      <c r="B174" s="14"/>
      <c r="C174" s="74" t="s">
        <v>874</v>
      </c>
      <c r="D174" s="79" t="s">
        <v>213</v>
      </c>
      <c r="E174" s="13">
        <v>44443</v>
      </c>
      <c r="F174" s="77" t="s">
        <v>907</v>
      </c>
      <c r="G174" s="13">
        <v>44449</v>
      </c>
      <c r="H174" s="78" t="s">
        <v>701</v>
      </c>
      <c r="I174" s="16">
        <v>57</v>
      </c>
      <c r="J174" s="16">
        <v>74</v>
      </c>
      <c r="K174" s="16">
        <v>32</v>
      </c>
      <c r="L174" s="16">
        <v>15</v>
      </c>
      <c r="M174" s="82">
        <v>33.744</v>
      </c>
      <c r="N174" s="73">
        <v>34</v>
      </c>
      <c r="O174" s="65">
        <v>3000</v>
      </c>
      <c r="P174" s="66">
        <f>Table224578910112345678910[[#This Row],[PEMBULATAN]]*O174</f>
        <v>102000</v>
      </c>
    </row>
    <row r="175" spans="1:16" ht="26.25" customHeight="1" x14ac:dyDescent="0.2">
      <c r="A175" s="14"/>
      <c r="B175" s="14"/>
      <c r="C175" s="74" t="s">
        <v>875</v>
      </c>
      <c r="D175" s="79" t="s">
        <v>213</v>
      </c>
      <c r="E175" s="13">
        <v>44443</v>
      </c>
      <c r="F175" s="77" t="s">
        <v>907</v>
      </c>
      <c r="G175" s="13">
        <v>44449</v>
      </c>
      <c r="H175" s="78" t="s">
        <v>701</v>
      </c>
      <c r="I175" s="16">
        <v>44</v>
      </c>
      <c r="J175" s="16">
        <v>33</v>
      </c>
      <c r="K175" s="16">
        <v>18</v>
      </c>
      <c r="L175" s="16">
        <v>6</v>
      </c>
      <c r="M175" s="82">
        <v>6.5339999999999998</v>
      </c>
      <c r="N175" s="73">
        <v>7</v>
      </c>
      <c r="O175" s="65">
        <v>3000</v>
      </c>
      <c r="P175" s="66">
        <f>Table224578910112345678910[[#This Row],[PEMBULATAN]]*O175</f>
        <v>21000</v>
      </c>
    </row>
    <row r="176" spans="1:16" ht="26.25" customHeight="1" x14ac:dyDescent="0.2">
      <c r="A176" s="14"/>
      <c r="B176" s="14"/>
      <c r="C176" s="74" t="s">
        <v>876</v>
      </c>
      <c r="D176" s="79" t="s">
        <v>213</v>
      </c>
      <c r="E176" s="13">
        <v>44443</v>
      </c>
      <c r="F176" s="77" t="s">
        <v>907</v>
      </c>
      <c r="G176" s="13">
        <v>44449</v>
      </c>
      <c r="H176" s="78" t="s">
        <v>701</v>
      </c>
      <c r="I176" s="16">
        <v>65</v>
      </c>
      <c r="J176" s="16">
        <v>56</v>
      </c>
      <c r="K176" s="16">
        <v>18</v>
      </c>
      <c r="L176" s="16">
        <v>10</v>
      </c>
      <c r="M176" s="82">
        <v>16.38</v>
      </c>
      <c r="N176" s="73">
        <v>17</v>
      </c>
      <c r="O176" s="65">
        <v>3000</v>
      </c>
      <c r="P176" s="66">
        <f>Table224578910112345678910[[#This Row],[PEMBULATAN]]*O176</f>
        <v>51000</v>
      </c>
    </row>
    <row r="177" spans="1:16" ht="26.25" customHeight="1" x14ac:dyDescent="0.2">
      <c r="A177" s="14"/>
      <c r="B177" s="14"/>
      <c r="C177" s="74" t="s">
        <v>877</v>
      </c>
      <c r="D177" s="79" t="s">
        <v>213</v>
      </c>
      <c r="E177" s="13">
        <v>44443</v>
      </c>
      <c r="F177" s="77" t="s">
        <v>907</v>
      </c>
      <c r="G177" s="13">
        <v>44449</v>
      </c>
      <c r="H177" s="78" t="s">
        <v>701</v>
      </c>
      <c r="I177" s="16">
        <v>55</v>
      </c>
      <c r="J177" s="16">
        <v>56</v>
      </c>
      <c r="K177" s="16">
        <v>25</v>
      </c>
      <c r="L177" s="16">
        <v>11</v>
      </c>
      <c r="M177" s="82">
        <v>19.25</v>
      </c>
      <c r="N177" s="73">
        <v>19</v>
      </c>
      <c r="O177" s="65">
        <v>3000</v>
      </c>
      <c r="P177" s="66">
        <f>Table224578910112345678910[[#This Row],[PEMBULATAN]]*O177</f>
        <v>57000</v>
      </c>
    </row>
    <row r="178" spans="1:16" ht="26.25" customHeight="1" x14ac:dyDescent="0.2">
      <c r="A178" s="14"/>
      <c r="B178" s="14"/>
      <c r="C178" s="74" t="s">
        <v>878</v>
      </c>
      <c r="D178" s="79" t="s">
        <v>213</v>
      </c>
      <c r="E178" s="13">
        <v>44443</v>
      </c>
      <c r="F178" s="77" t="s">
        <v>907</v>
      </c>
      <c r="G178" s="13">
        <v>44449</v>
      </c>
      <c r="H178" s="78" t="s">
        <v>701</v>
      </c>
      <c r="I178" s="16">
        <v>76</v>
      </c>
      <c r="J178" s="16">
        <v>67</v>
      </c>
      <c r="K178" s="16">
        <v>19</v>
      </c>
      <c r="L178" s="16">
        <v>15</v>
      </c>
      <c r="M178" s="82">
        <v>24.187000000000001</v>
      </c>
      <c r="N178" s="73">
        <v>24</v>
      </c>
      <c r="O178" s="65">
        <v>3000</v>
      </c>
      <c r="P178" s="66">
        <f>Table224578910112345678910[[#This Row],[PEMBULATAN]]*O178</f>
        <v>72000</v>
      </c>
    </row>
    <row r="179" spans="1:16" ht="26.25" customHeight="1" x14ac:dyDescent="0.2">
      <c r="A179" s="14"/>
      <c r="B179" s="14"/>
      <c r="C179" s="74" t="s">
        <v>879</v>
      </c>
      <c r="D179" s="79" t="s">
        <v>213</v>
      </c>
      <c r="E179" s="13">
        <v>44443</v>
      </c>
      <c r="F179" s="77" t="s">
        <v>907</v>
      </c>
      <c r="G179" s="13">
        <v>44449</v>
      </c>
      <c r="H179" s="78" t="s">
        <v>701</v>
      </c>
      <c r="I179" s="16">
        <v>59</v>
      </c>
      <c r="J179" s="16">
        <v>53</v>
      </c>
      <c r="K179" s="16">
        <v>26</v>
      </c>
      <c r="L179" s="16">
        <v>5</v>
      </c>
      <c r="M179" s="82">
        <v>20.325500000000002</v>
      </c>
      <c r="N179" s="73">
        <v>21</v>
      </c>
      <c r="O179" s="65">
        <v>3000</v>
      </c>
      <c r="P179" s="66">
        <f>Table224578910112345678910[[#This Row],[PEMBULATAN]]*O179</f>
        <v>63000</v>
      </c>
    </row>
    <row r="180" spans="1:16" ht="26.25" customHeight="1" x14ac:dyDescent="0.2">
      <c r="A180" s="14"/>
      <c r="B180" s="14"/>
      <c r="C180" s="74" t="s">
        <v>880</v>
      </c>
      <c r="D180" s="79" t="s">
        <v>213</v>
      </c>
      <c r="E180" s="13">
        <v>44443</v>
      </c>
      <c r="F180" s="77" t="s">
        <v>907</v>
      </c>
      <c r="G180" s="13">
        <v>44449</v>
      </c>
      <c r="H180" s="78" t="s">
        <v>701</v>
      </c>
      <c r="I180" s="16">
        <v>85</v>
      </c>
      <c r="J180" s="16">
        <v>52</v>
      </c>
      <c r="K180" s="16">
        <v>30</v>
      </c>
      <c r="L180" s="16">
        <v>8</v>
      </c>
      <c r="M180" s="82">
        <v>33.15</v>
      </c>
      <c r="N180" s="73">
        <v>33</v>
      </c>
      <c r="O180" s="65">
        <v>3000</v>
      </c>
      <c r="P180" s="66">
        <f>Table224578910112345678910[[#This Row],[PEMBULATAN]]*O180</f>
        <v>99000</v>
      </c>
    </row>
    <row r="181" spans="1:16" ht="26.25" customHeight="1" x14ac:dyDescent="0.2">
      <c r="A181" s="14"/>
      <c r="B181" s="14"/>
      <c r="C181" s="74" t="s">
        <v>881</v>
      </c>
      <c r="D181" s="79" t="s">
        <v>213</v>
      </c>
      <c r="E181" s="13">
        <v>44443</v>
      </c>
      <c r="F181" s="77" t="s">
        <v>907</v>
      </c>
      <c r="G181" s="13">
        <v>44449</v>
      </c>
      <c r="H181" s="78" t="s">
        <v>701</v>
      </c>
      <c r="I181" s="16">
        <v>100</v>
      </c>
      <c r="J181" s="16">
        <v>56</v>
      </c>
      <c r="K181" s="16">
        <v>20</v>
      </c>
      <c r="L181" s="16">
        <v>16</v>
      </c>
      <c r="M181" s="82">
        <v>28</v>
      </c>
      <c r="N181" s="73">
        <v>28</v>
      </c>
      <c r="O181" s="65">
        <v>3000</v>
      </c>
      <c r="P181" s="66">
        <f>Table224578910112345678910[[#This Row],[PEMBULATAN]]*O181</f>
        <v>84000</v>
      </c>
    </row>
    <row r="182" spans="1:16" ht="26.25" customHeight="1" x14ac:dyDescent="0.2">
      <c r="A182" s="14"/>
      <c r="B182" s="14"/>
      <c r="C182" s="74" t="s">
        <v>882</v>
      </c>
      <c r="D182" s="79" t="s">
        <v>213</v>
      </c>
      <c r="E182" s="13">
        <v>44443</v>
      </c>
      <c r="F182" s="77" t="s">
        <v>907</v>
      </c>
      <c r="G182" s="13">
        <v>44449</v>
      </c>
      <c r="H182" s="78" t="s">
        <v>701</v>
      </c>
      <c r="I182" s="16">
        <v>80</v>
      </c>
      <c r="J182" s="16">
        <v>53</v>
      </c>
      <c r="K182" s="16">
        <v>18</v>
      </c>
      <c r="L182" s="16">
        <v>6</v>
      </c>
      <c r="M182" s="82">
        <v>19.079999999999998</v>
      </c>
      <c r="N182" s="73">
        <v>19</v>
      </c>
      <c r="O182" s="65">
        <v>3000</v>
      </c>
      <c r="P182" s="66">
        <f>Table224578910112345678910[[#This Row],[PEMBULATAN]]*O182</f>
        <v>57000</v>
      </c>
    </row>
    <row r="183" spans="1:16" ht="26.25" customHeight="1" x14ac:dyDescent="0.2">
      <c r="A183" s="14"/>
      <c r="B183" s="14"/>
      <c r="C183" s="74" t="s">
        <v>883</v>
      </c>
      <c r="D183" s="79" t="s">
        <v>213</v>
      </c>
      <c r="E183" s="13">
        <v>44443</v>
      </c>
      <c r="F183" s="77" t="s">
        <v>907</v>
      </c>
      <c r="G183" s="13">
        <v>44449</v>
      </c>
      <c r="H183" s="78" t="s">
        <v>701</v>
      </c>
      <c r="I183" s="16">
        <v>49</v>
      </c>
      <c r="J183" s="16">
        <v>39</v>
      </c>
      <c r="K183" s="16">
        <v>46</v>
      </c>
      <c r="L183" s="16">
        <v>9</v>
      </c>
      <c r="M183" s="82">
        <v>21.976500000000001</v>
      </c>
      <c r="N183" s="73">
        <v>22</v>
      </c>
      <c r="O183" s="65">
        <v>3000</v>
      </c>
      <c r="P183" s="66">
        <f>Table224578910112345678910[[#This Row],[PEMBULATAN]]*O183</f>
        <v>66000</v>
      </c>
    </row>
    <row r="184" spans="1:16" ht="26.25" customHeight="1" x14ac:dyDescent="0.2">
      <c r="A184" s="14"/>
      <c r="B184" s="14"/>
      <c r="C184" s="74" t="s">
        <v>884</v>
      </c>
      <c r="D184" s="79" t="s">
        <v>213</v>
      </c>
      <c r="E184" s="13">
        <v>44443</v>
      </c>
      <c r="F184" s="77" t="s">
        <v>907</v>
      </c>
      <c r="G184" s="13">
        <v>44449</v>
      </c>
      <c r="H184" s="78" t="s">
        <v>701</v>
      </c>
      <c r="I184" s="16">
        <v>74</v>
      </c>
      <c r="J184" s="16">
        <v>35</v>
      </c>
      <c r="K184" s="16">
        <v>25</v>
      </c>
      <c r="L184" s="16">
        <v>6</v>
      </c>
      <c r="M184" s="82">
        <v>16.1875</v>
      </c>
      <c r="N184" s="73">
        <v>16</v>
      </c>
      <c r="O184" s="65">
        <v>3000</v>
      </c>
      <c r="P184" s="66">
        <f>Table224578910112345678910[[#This Row],[PEMBULATAN]]*O184</f>
        <v>48000</v>
      </c>
    </row>
    <row r="185" spans="1:16" ht="26.25" customHeight="1" x14ac:dyDescent="0.2">
      <c r="A185" s="14"/>
      <c r="B185" s="14"/>
      <c r="C185" s="74" t="s">
        <v>885</v>
      </c>
      <c r="D185" s="79" t="s">
        <v>213</v>
      </c>
      <c r="E185" s="13">
        <v>44443</v>
      </c>
      <c r="F185" s="77" t="s">
        <v>907</v>
      </c>
      <c r="G185" s="13">
        <v>44449</v>
      </c>
      <c r="H185" s="78" t="s">
        <v>701</v>
      </c>
      <c r="I185" s="16">
        <v>24</v>
      </c>
      <c r="J185" s="16">
        <v>31</v>
      </c>
      <c r="K185" s="16">
        <v>6</v>
      </c>
      <c r="L185" s="16">
        <v>1</v>
      </c>
      <c r="M185" s="82">
        <v>1.1160000000000001</v>
      </c>
      <c r="N185" s="73">
        <v>1</v>
      </c>
      <c r="O185" s="65">
        <v>3000</v>
      </c>
      <c r="P185" s="66">
        <f>Table224578910112345678910[[#This Row],[PEMBULATAN]]*O185</f>
        <v>3000</v>
      </c>
    </row>
    <row r="186" spans="1:16" ht="26.25" customHeight="1" x14ac:dyDescent="0.2">
      <c r="A186" s="14"/>
      <c r="B186" s="14"/>
      <c r="C186" s="74" t="s">
        <v>886</v>
      </c>
      <c r="D186" s="79" t="s">
        <v>213</v>
      </c>
      <c r="E186" s="13">
        <v>44443</v>
      </c>
      <c r="F186" s="77" t="s">
        <v>907</v>
      </c>
      <c r="G186" s="13">
        <v>44449</v>
      </c>
      <c r="H186" s="78" t="s">
        <v>701</v>
      </c>
      <c r="I186" s="16">
        <v>86</v>
      </c>
      <c r="J186" s="16">
        <v>60</v>
      </c>
      <c r="K186" s="16">
        <v>25</v>
      </c>
      <c r="L186" s="16">
        <v>15</v>
      </c>
      <c r="M186" s="82">
        <v>32.25</v>
      </c>
      <c r="N186" s="73">
        <v>32</v>
      </c>
      <c r="O186" s="65">
        <v>3000</v>
      </c>
      <c r="P186" s="66">
        <f>Table224578910112345678910[[#This Row],[PEMBULATAN]]*O186</f>
        <v>96000</v>
      </c>
    </row>
    <row r="187" spans="1:16" ht="26.25" customHeight="1" x14ac:dyDescent="0.2">
      <c r="A187" s="14"/>
      <c r="B187" s="14"/>
      <c r="C187" s="74" t="s">
        <v>887</v>
      </c>
      <c r="D187" s="79" t="s">
        <v>213</v>
      </c>
      <c r="E187" s="13">
        <v>44443</v>
      </c>
      <c r="F187" s="77" t="s">
        <v>907</v>
      </c>
      <c r="G187" s="13">
        <v>44449</v>
      </c>
      <c r="H187" s="78" t="s">
        <v>701</v>
      </c>
      <c r="I187" s="16">
        <v>80</v>
      </c>
      <c r="J187" s="16">
        <v>43</v>
      </c>
      <c r="K187" s="16">
        <v>22</v>
      </c>
      <c r="L187" s="16">
        <v>15</v>
      </c>
      <c r="M187" s="82">
        <v>18.920000000000002</v>
      </c>
      <c r="N187" s="73">
        <v>19</v>
      </c>
      <c r="O187" s="65">
        <v>3000</v>
      </c>
      <c r="P187" s="66">
        <f>Table224578910112345678910[[#This Row],[PEMBULATAN]]*O187</f>
        <v>57000</v>
      </c>
    </row>
    <row r="188" spans="1:16" ht="26.25" customHeight="1" x14ac:dyDescent="0.2">
      <c r="A188" s="14"/>
      <c r="B188" s="14"/>
      <c r="C188" s="74" t="s">
        <v>888</v>
      </c>
      <c r="D188" s="79" t="s">
        <v>213</v>
      </c>
      <c r="E188" s="13">
        <v>44443</v>
      </c>
      <c r="F188" s="77" t="s">
        <v>907</v>
      </c>
      <c r="G188" s="13">
        <v>44449</v>
      </c>
      <c r="H188" s="78" t="s">
        <v>701</v>
      </c>
      <c r="I188" s="16">
        <v>97</v>
      </c>
      <c r="J188" s="16">
        <v>60</v>
      </c>
      <c r="K188" s="16">
        <v>31</v>
      </c>
      <c r="L188" s="16">
        <v>23</v>
      </c>
      <c r="M188" s="82">
        <v>45.104999999999997</v>
      </c>
      <c r="N188" s="73">
        <v>45</v>
      </c>
      <c r="O188" s="65">
        <v>3000</v>
      </c>
      <c r="P188" s="66">
        <f>Table224578910112345678910[[#This Row],[PEMBULATAN]]*O188</f>
        <v>135000</v>
      </c>
    </row>
    <row r="189" spans="1:16" ht="26.25" customHeight="1" x14ac:dyDescent="0.2">
      <c r="A189" s="14"/>
      <c r="B189" s="14"/>
      <c r="C189" s="74" t="s">
        <v>889</v>
      </c>
      <c r="D189" s="79" t="s">
        <v>213</v>
      </c>
      <c r="E189" s="13">
        <v>44443</v>
      </c>
      <c r="F189" s="77" t="s">
        <v>907</v>
      </c>
      <c r="G189" s="13">
        <v>44449</v>
      </c>
      <c r="H189" s="78" t="s">
        <v>701</v>
      </c>
      <c r="I189" s="16">
        <v>82</v>
      </c>
      <c r="J189" s="16">
        <v>54</v>
      </c>
      <c r="K189" s="16">
        <v>34</v>
      </c>
      <c r="L189" s="16">
        <v>17</v>
      </c>
      <c r="M189" s="82">
        <v>37.637999999999998</v>
      </c>
      <c r="N189" s="73">
        <v>38</v>
      </c>
      <c r="O189" s="65">
        <v>3000</v>
      </c>
      <c r="P189" s="66">
        <f>Table224578910112345678910[[#This Row],[PEMBULATAN]]*O189</f>
        <v>114000</v>
      </c>
    </row>
    <row r="190" spans="1:16" ht="26.25" customHeight="1" x14ac:dyDescent="0.2">
      <c r="A190" s="14"/>
      <c r="B190" s="14"/>
      <c r="C190" s="74" t="s">
        <v>890</v>
      </c>
      <c r="D190" s="79" t="s">
        <v>213</v>
      </c>
      <c r="E190" s="13">
        <v>44443</v>
      </c>
      <c r="F190" s="77" t="s">
        <v>907</v>
      </c>
      <c r="G190" s="13">
        <v>44449</v>
      </c>
      <c r="H190" s="78" t="s">
        <v>701</v>
      </c>
      <c r="I190" s="16">
        <v>54</v>
      </c>
      <c r="J190" s="16">
        <v>53</v>
      </c>
      <c r="K190" s="16">
        <v>25</v>
      </c>
      <c r="L190" s="16">
        <v>5</v>
      </c>
      <c r="M190" s="82">
        <v>17.887499999999999</v>
      </c>
      <c r="N190" s="73">
        <v>18</v>
      </c>
      <c r="O190" s="65">
        <v>3000</v>
      </c>
      <c r="P190" s="66">
        <f>Table224578910112345678910[[#This Row],[PEMBULATAN]]*O190</f>
        <v>54000</v>
      </c>
    </row>
    <row r="191" spans="1:16" ht="26.25" customHeight="1" x14ac:dyDescent="0.2">
      <c r="A191" s="14"/>
      <c r="B191" s="14"/>
      <c r="C191" s="74" t="s">
        <v>891</v>
      </c>
      <c r="D191" s="79" t="s">
        <v>213</v>
      </c>
      <c r="E191" s="13">
        <v>44443</v>
      </c>
      <c r="F191" s="77" t="s">
        <v>907</v>
      </c>
      <c r="G191" s="13">
        <v>44449</v>
      </c>
      <c r="H191" s="78" t="s">
        <v>701</v>
      </c>
      <c r="I191" s="16">
        <v>35</v>
      </c>
      <c r="J191" s="16">
        <v>35</v>
      </c>
      <c r="K191" s="16">
        <v>31</v>
      </c>
      <c r="L191" s="16">
        <v>5</v>
      </c>
      <c r="M191" s="82">
        <v>9.4937500000000004</v>
      </c>
      <c r="N191" s="73">
        <v>10</v>
      </c>
      <c r="O191" s="65">
        <v>3000</v>
      </c>
      <c r="P191" s="66">
        <f>Table224578910112345678910[[#This Row],[PEMBULATAN]]*O191</f>
        <v>30000</v>
      </c>
    </row>
    <row r="192" spans="1:16" ht="26.25" customHeight="1" x14ac:dyDescent="0.2">
      <c r="A192" s="14"/>
      <c r="B192" s="14"/>
      <c r="C192" s="74" t="s">
        <v>892</v>
      </c>
      <c r="D192" s="79" t="s">
        <v>213</v>
      </c>
      <c r="E192" s="13">
        <v>44443</v>
      </c>
      <c r="F192" s="77" t="s">
        <v>907</v>
      </c>
      <c r="G192" s="13">
        <v>44449</v>
      </c>
      <c r="H192" s="78" t="s">
        <v>701</v>
      </c>
      <c r="I192" s="16">
        <v>46</v>
      </c>
      <c r="J192" s="16">
        <v>28</v>
      </c>
      <c r="K192" s="16">
        <v>37</v>
      </c>
      <c r="L192" s="16">
        <v>7</v>
      </c>
      <c r="M192" s="82">
        <v>11.914</v>
      </c>
      <c r="N192" s="73">
        <v>12</v>
      </c>
      <c r="O192" s="65">
        <v>3000</v>
      </c>
      <c r="P192" s="66">
        <f>Table224578910112345678910[[#This Row],[PEMBULATAN]]*O192</f>
        <v>36000</v>
      </c>
    </row>
    <row r="193" spans="1:16" ht="26.25" customHeight="1" x14ac:dyDescent="0.2">
      <c r="A193" s="14"/>
      <c r="B193" s="14"/>
      <c r="C193" s="74" t="s">
        <v>893</v>
      </c>
      <c r="D193" s="79" t="s">
        <v>213</v>
      </c>
      <c r="E193" s="13">
        <v>44443</v>
      </c>
      <c r="F193" s="77" t="s">
        <v>907</v>
      </c>
      <c r="G193" s="13">
        <v>44449</v>
      </c>
      <c r="H193" s="78" t="s">
        <v>701</v>
      </c>
      <c r="I193" s="16">
        <v>45</v>
      </c>
      <c r="J193" s="16">
        <v>50</v>
      </c>
      <c r="K193" s="16">
        <v>26</v>
      </c>
      <c r="L193" s="16">
        <v>6</v>
      </c>
      <c r="M193" s="82">
        <v>14.625</v>
      </c>
      <c r="N193" s="73">
        <v>15</v>
      </c>
      <c r="O193" s="65">
        <v>3000</v>
      </c>
      <c r="P193" s="66">
        <f>Table224578910112345678910[[#This Row],[PEMBULATAN]]*O193</f>
        <v>45000</v>
      </c>
    </row>
    <row r="194" spans="1:16" ht="26.25" customHeight="1" x14ac:dyDescent="0.2">
      <c r="A194" s="14"/>
      <c r="B194" s="14"/>
      <c r="C194" s="74" t="s">
        <v>894</v>
      </c>
      <c r="D194" s="79" t="s">
        <v>213</v>
      </c>
      <c r="E194" s="13">
        <v>44443</v>
      </c>
      <c r="F194" s="77" t="s">
        <v>907</v>
      </c>
      <c r="G194" s="13">
        <v>44449</v>
      </c>
      <c r="H194" s="78" t="s">
        <v>701</v>
      </c>
      <c r="I194" s="16">
        <v>90</v>
      </c>
      <c r="J194" s="16">
        <v>53</v>
      </c>
      <c r="K194" s="16">
        <v>28</v>
      </c>
      <c r="L194" s="16">
        <v>12</v>
      </c>
      <c r="M194" s="82">
        <v>33.39</v>
      </c>
      <c r="N194" s="73">
        <v>34</v>
      </c>
      <c r="O194" s="65">
        <v>3000</v>
      </c>
      <c r="P194" s="66">
        <f>Table224578910112345678910[[#This Row],[PEMBULATAN]]*O194</f>
        <v>102000</v>
      </c>
    </row>
    <row r="195" spans="1:16" ht="26.25" customHeight="1" x14ac:dyDescent="0.2">
      <c r="A195" s="14"/>
      <c r="B195" s="14"/>
      <c r="C195" s="74" t="s">
        <v>895</v>
      </c>
      <c r="D195" s="79" t="s">
        <v>213</v>
      </c>
      <c r="E195" s="13">
        <v>44443</v>
      </c>
      <c r="F195" s="77" t="s">
        <v>907</v>
      </c>
      <c r="G195" s="13">
        <v>44449</v>
      </c>
      <c r="H195" s="78" t="s">
        <v>701</v>
      </c>
      <c r="I195" s="16">
        <v>51</v>
      </c>
      <c r="J195" s="16">
        <v>62</v>
      </c>
      <c r="K195" s="16">
        <v>15</v>
      </c>
      <c r="L195" s="16">
        <v>8</v>
      </c>
      <c r="M195" s="82">
        <v>11.8575</v>
      </c>
      <c r="N195" s="73">
        <v>12</v>
      </c>
      <c r="O195" s="65">
        <v>3000</v>
      </c>
      <c r="P195" s="66">
        <f>Table224578910112345678910[[#This Row],[PEMBULATAN]]*O195</f>
        <v>36000</v>
      </c>
    </row>
    <row r="196" spans="1:16" ht="26.25" customHeight="1" x14ac:dyDescent="0.2">
      <c r="A196" s="14"/>
      <c r="B196" s="14"/>
      <c r="C196" s="74" t="s">
        <v>896</v>
      </c>
      <c r="D196" s="79" t="s">
        <v>213</v>
      </c>
      <c r="E196" s="13">
        <v>44443</v>
      </c>
      <c r="F196" s="77" t="s">
        <v>907</v>
      </c>
      <c r="G196" s="13">
        <v>44449</v>
      </c>
      <c r="H196" s="78" t="s">
        <v>701</v>
      </c>
      <c r="I196" s="16">
        <v>83</v>
      </c>
      <c r="J196" s="16">
        <v>50</v>
      </c>
      <c r="K196" s="16">
        <v>26</v>
      </c>
      <c r="L196" s="16">
        <v>12</v>
      </c>
      <c r="M196" s="82">
        <v>26.975000000000001</v>
      </c>
      <c r="N196" s="73">
        <v>27</v>
      </c>
      <c r="O196" s="65">
        <v>3000</v>
      </c>
      <c r="P196" s="66">
        <f>Table224578910112345678910[[#This Row],[PEMBULATAN]]*O196</f>
        <v>81000</v>
      </c>
    </row>
    <row r="197" spans="1:16" ht="26.25" customHeight="1" x14ac:dyDescent="0.2">
      <c r="A197" s="14"/>
      <c r="B197" s="14"/>
      <c r="C197" s="74" t="s">
        <v>897</v>
      </c>
      <c r="D197" s="79" t="s">
        <v>213</v>
      </c>
      <c r="E197" s="13">
        <v>44443</v>
      </c>
      <c r="F197" s="77" t="s">
        <v>907</v>
      </c>
      <c r="G197" s="13">
        <v>44449</v>
      </c>
      <c r="H197" s="78" t="s">
        <v>701</v>
      </c>
      <c r="I197" s="16">
        <v>100</v>
      </c>
      <c r="J197" s="16">
        <v>56</v>
      </c>
      <c r="K197" s="16">
        <v>40</v>
      </c>
      <c r="L197" s="16">
        <v>23</v>
      </c>
      <c r="M197" s="82">
        <v>56</v>
      </c>
      <c r="N197" s="73">
        <v>56</v>
      </c>
      <c r="O197" s="65">
        <v>3000</v>
      </c>
      <c r="P197" s="66">
        <f>Table224578910112345678910[[#This Row],[PEMBULATAN]]*O197</f>
        <v>168000</v>
      </c>
    </row>
    <row r="198" spans="1:16" ht="26.25" customHeight="1" x14ac:dyDescent="0.2">
      <c r="A198" s="14"/>
      <c r="B198" s="14"/>
      <c r="C198" s="74" t="s">
        <v>898</v>
      </c>
      <c r="D198" s="79" t="s">
        <v>213</v>
      </c>
      <c r="E198" s="13">
        <v>44443</v>
      </c>
      <c r="F198" s="77" t="s">
        <v>907</v>
      </c>
      <c r="G198" s="13">
        <v>44449</v>
      </c>
      <c r="H198" s="78" t="s">
        <v>701</v>
      </c>
      <c r="I198" s="16">
        <v>88</v>
      </c>
      <c r="J198" s="16">
        <v>63</v>
      </c>
      <c r="K198" s="16">
        <v>30</v>
      </c>
      <c r="L198" s="16">
        <v>13</v>
      </c>
      <c r="M198" s="82">
        <v>41.58</v>
      </c>
      <c r="N198" s="73">
        <v>42</v>
      </c>
      <c r="O198" s="65">
        <v>3000</v>
      </c>
      <c r="P198" s="66">
        <f>Table224578910112345678910[[#This Row],[PEMBULATAN]]*O198</f>
        <v>126000</v>
      </c>
    </row>
    <row r="199" spans="1:16" ht="26.25" customHeight="1" x14ac:dyDescent="0.2">
      <c r="A199" s="14"/>
      <c r="B199" s="14"/>
      <c r="C199" s="74" t="s">
        <v>899</v>
      </c>
      <c r="D199" s="79" t="s">
        <v>213</v>
      </c>
      <c r="E199" s="13">
        <v>44443</v>
      </c>
      <c r="F199" s="77" t="s">
        <v>907</v>
      </c>
      <c r="G199" s="13">
        <v>44449</v>
      </c>
      <c r="H199" s="78" t="s">
        <v>701</v>
      </c>
      <c r="I199" s="16">
        <v>100</v>
      </c>
      <c r="J199" s="16">
        <v>60</v>
      </c>
      <c r="K199" s="16">
        <v>30</v>
      </c>
      <c r="L199" s="16">
        <v>41</v>
      </c>
      <c r="M199" s="82">
        <v>45</v>
      </c>
      <c r="N199" s="73">
        <v>45</v>
      </c>
      <c r="O199" s="65">
        <v>3000</v>
      </c>
      <c r="P199" s="66">
        <f>Table224578910112345678910[[#This Row],[PEMBULATAN]]*O199</f>
        <v>135000</v>
      </c>
    </row>
    <row r="200" spans="1:16" ht="26.25" customHeight="1" x14ac:dyDescent="0.2">
      <c r="A200" s="14"/>
      <c r="B200" s="14"/>
      <c r="C200" s="74" t="s">
        <v>900</v>
      </c>
      <c r="D200" s="79" t="s">
        <v>213</v>
      </c>
      <c r="E200" s="13">
        <v>44443</v>
      </c>
      <c r="F200" s="77" t="s">
        <v>907</v>
      </c>
      <c r="G200" s="13">
        <v>44449</v>
      </c>
      <c r="H200" s="78" t="s">
        <v>701</v>
      </c>
      <c r="I200" s="16">
        <v>125</v>
      </c>
      <c r="J200" s="16">
        <v>52</v>
      </c>
      <c r="K200" s="16">
        <v>23</v>
      </c>
      <c r="L200" s="16">
        <v>18</v>
      </c>
      <c r="M200" s="82">
        <v>37.375</v>
      </c>
      <c r="N200" s="73">
        <v>38</v>
      </c>
      <c r="O200" s="65">
        <v>3000</v>
      </c>
      <c r="P200" s="66">
        <f>Table224578910112345678910[[#This Row],[PEMBULATAN]]*O200</f>
        <v>114000</v>
      </c>
    </row>
    <row r="201" spans="1:16" ht="26.25" customHeight="1" x14ac:dyDescent="0.2">
      <c r="A201" s="14"/>
      <c r="B201" s="14"/>
      <c r="C201" s="74" t="s">
        <v>901</v>
      </c>
      <c r="D201" s="79" t="s">
        <v>213</v>
      </c>
      <c r="E201" s="13">
        <v>44443</v>
      </c>
      <c r="F201" s="77" t="s">
        <v>907</v>
      </c>
      <c r="G201" s="13">
        <v>44449</v>
      </c>
      <c r="H201" s="78" t="s">
        <v>701</v>
      </c>
      <c r="I201" s="16">
        <v>81</v>
      </c>
      <c r="J201" s="16">
        <v>40</v>
      </c>
      <c r="K201" s="16">
        <v>40</v>
      </c>
      <c r="L201" s="16">
        <v>21</v>
      </c>
      <c r="M201" s="82">
        <v>32.4</v>
      </c>
      <c r="N201" s="73">
        <v>33</v>
      </c>
      <c r="O201" s="65">
        <v>3000</v>
      </c>
      <c r="P201" s="66">
        <f>Table224578910112345678910[[#This Row],[PEMBULATAN]]*O201</f>
        <v>99000</v>
      </c>
    </row>
    <row r="202" spans="1:16" ht="26.25" customHeight="1" x14ac:dyDescent="0.2">
      <c r="A202" s="14"/>
      <c r="B202" s="14"/>
      <c r="C202" s="74" t="s">
        <v>902</v>
      </c>
      <c r="D202" s="79" t="s">
        <v>213</v>
      </c>
      <c r="E202" s="13">
        <v>44443</v>
      </c>
      <c r="F202" s="77" t="s">
        <v>907</v>
      </c>
      <c r="G202" s="13">
        <v>44449</v>
      </c>
      <c r="H202" s="78" t="s">
        <v>701</v>
      </c>
      <c r="I202" s="16">
        <v>96</v>
      </c>
      <c r="J202" s="16">
        <v>61</v>
      </c>
      <c r="K202" s="16">
        <v>23</v>
      </c>
      <c r="L202" s="16">
        <v>17</v>
      </c>
      <c r="M202" s="82">
        <v>33.671999999999997</v>
      </c>
      <c r="N202" s="73">
        <v>34</v>
      </c>
      <c r="O202" s="65">
        <v>3000</v>
      </c>
      <c r="P202" s="66">
        <f>Table224578910112345678910[[#This Row],[PEMBULATAN]]*O202</f>
        <v>102000</v>
      </c>
    </row>
    <row r="203" spans="1:16" ht="26.25" customHeight="1" x14ac:dyDescent="0.2">
      <c r="A203" s="14"/>
      <c r="B203" s="14"/>
      <c r="C203" s="74" t="s">
        <v>903</v>
      </c>
      <c r="D203" s="79" t="s">
        <v>213</v>
      </c>
      <c r="E203" s="13">
        <v>44443</v>
      </c>
      <c r="F203" s="77" t="s">
        <v>907</v>
      </c>
      <c r="G203" s="13">
        <v>44449</v>
      </c>
      <c r="H203" s="78" t="s">
        <v>701</v>
      </c>
      <c r="I203" s="16">
        <v>58</v>
      </c>
      <c r="J203" s="16">
        <v>24</v>
      </c>
      <c r="K203" s="16">
        <v>14</v>
      </c>
      <c r="L203" s="16">
        <v>14</v>
      </c>
      <c r="M203" s="82">
        <v>4.8719999999999999</v>
      </c>
      <c r="N203" s="73">
        <v>14</v>
      </c>
      <c r="O203" s="65">
        <v>3000</v>
      </c>
      <c r="P203" s="66">
        <f>Table224578910112345678910[[#This Row],[PEMBULATAN]]*O203</f>
        <v>42000</v>
      </c>
    </row>
    <row r="204" spans="1:16" ht="26.25" customHeight="1" x14ac:dyDescent="0.2">
      <c r="A204" s="14"/>
      <c r="B204" s="14"/>
      <c r="C204" s="74" t="s">
        <v>904</v>
      </c>
      <c r="D204" s="79" t="s">
        <v>213</v>
      </c>
      <c r="E204" s="13">
        <v>44443</v>
      </c>
      <c r="F204" s="77" t="s">
        <v>907</v>
      </c>
      <c r="G204" s="13">
        <v>44449</v>
      </c>
      <c r="H204" s="78" t="s">
        <v>701</v>
      </c>
      <c r="I204" s="16">
        <v>90</v>
      </c>
      <c r="J204" s="16">
        <v>51</v>
      </c>
      <c r="K204" s="16">
        <v>31</v>
      </c>
      <c r="L204" s="16">
        <v>50</v>
      </c>
      <c r="M204" s="82">
        <v>35.572499999999998</v>
      </c>
      <c r="N204" s="73">
        <v>50</v>
      </c>
      <c r="O204" s="65">
        <v>3000</v>
      </c>
      <c r="P204" s="66">
        <f>Table224578910112345678910[[#This Row],[PEMBULATAN]]*O204</f>
        <v>150000</v>
      </c>
    </row>
    <row r="205" spans="1:16" ht="26.25" customHeight="1" x14ac:dyDescent="0.2">
      <c r="A205" s="14"/>
      <c r="B205" s="14"/>
      <c r="C205" s="74" t="s">
        <v>905</v>
      </c>
      <c r="D205" s="79" t="s">
        <v>213</v>
      </c>
      <c r="E205" s="13">
        <v>44443</v>
      </c>
      <c r="F205" s="77" t="s">
        <v>907</v>
      </c>
      <c r="G205" s="13">
        <v>44449</v>
      </c>
      <c r="H205" s="78" t="s">
        <v>701</v>
      </c>
      <c r="I205" s="16">
        <v>60</v>
      </c>
      <c r="J205" s="16">
        <v>50</v>
      </c>
      <c r="K205" s="16">
        <v>40</v>
      </c>
      <c r="L205" s="16">
        <v>20</v>
      </c>
      <c r="M205" s="82">
        <v>30</v>
      </c>
      <c r="N205" s="73">
        <v>30</v>
      </c>
      <c r="O205" s="65">
        <v>3000</v>
      </c>
      <c r="P205" s="66">
        <f>Table224578910112345678910[[#This Row],[PEMBULATAN]]*O205</f>
        <v>90000</v>
      </c>
    </row>
    <row r="206" spans="1:16" ht="26.25" customHeight="1" x14ac:dyDescent="0.2">
      <c r="A206" s="14"/>
      <c r="B206" s="106"/>
      <c r="C206" s="74" t="s">
        <v>906</v>
      </c>
      <c r="D206" s="79" t="s">
        <v>213</v>
      </c>
      <c r="E206" s="13">
        <v>44443</v>
      </c>
      <c r="F206" s="77" t="s">
        <v>907</v>
      </c>
      <c r="G206" s="13">
        <v>44449</v>
      </c>
      <c r="H206" s="78" t="s">
        <v>701</v>
      </c>
      <c r="I206" s="16">
        <v>44</v>
      </c>
      <c r="J206" s="16">
        <v>40</v>
      </c>
      <c r="K206" s="16">
        <v>20</v>
      </c>
      <c r="L206" s="16">
        <v>4</v>
      </c>
      <c r="M206" s="82">
        <v>8.8000000000000007</v>
      </c>
      <c r="N206" s="73">
        <v>9</v>
      </c>
      <c r="O206" s="65">
        <v>3000</v>
      </c>
      <c r="P206" s="66">
        <f>Table224578910112345678910[[#This Row],[PEMBULATAN]]*O206</f>
        <v>27000</v>
      </c>
    </row>
    <row r="207" spans="1:16" ht="26.25" customHeight="1" x14ac:dyDescent="0.2">
      <c r="A207" s="14"/>
      <c r="B207" s="14" t="s">
        <v>908</v>
      </c>
      <c r="C207" s="74" t="s">
        <v>1994</v>
      </c>
      <c r="D207" s="79" t="s">
        <v>213</v>
      </c>
      <c r="E207" s="13">
        <v>44443</v>
      </c>
      <c r="F207" s="77" t="s">
        <v>907</v>
      </c>
      <c r="G207" s="13">
        <v>44448</v>
      </c>
      <c r="H207" s="78" t="s">
        <v>2001</v>
      </c>
      <c r="I207" s="16">
        <v>82</v>
      </c>
      <c r="J207" s="16">
        <v>40</v>
      </c>
      <c r="K207" s="16">
        <v>20</v>
      </c>
      <c r="L207" s="16">
        <v>7</v>
      </c>
      <c r="M207" s="82">
        <v>16.399999999999999</v>
      </c>
      <c r="N207" s="73">
        <v>17</v>
      </c>
      <c r="O207" s="65">
        <v>3000</v>
      </c>
      <c r="P207" s="66">
        <f>Table224578910112345678910[[#This Row],[PEMBULATAN]]*O207</f>
        <v>51000</v>
      </c>
    </row>
    <row r="208" spans="1:16" ht="26.25" customHeight="1" x14ac:dyDescent="0.2">
      <c r="A208" s="14"/>
      <c r="B208" s="14"/>
      <c r="C208" s="74" t="s">
        <v>1995</v>
      </c>
      <c r="D208" s="79" t="s">
        <v>213</v>
      </c>
      <c r="E208" s="13">
        <v>44443</v>
      </c>
      <c r="F208" s="77" t="s">
        <v>907</v>
      </c>
      <c r="G208" s="13">
        <v>44448</v>
      </c>
      <c r="H208" s="78" t="s">
        <v>2001</v>
      </c>
      <c r="I208" s="16">
        <v>93</v>
      </c>
      <c r="J208" s="16">
        <v>37</v>
      </c>
      <c r="K208" s="16">
        <v>59</v>
      </c>
      <c r="L208" s="16">
        <v>13</v>
      </c>
      <c r="M208" s="82">
        <v>50.754750000000001</v>
      </c>
      <c r="N208" s="73">
        <v>51</v>
      </c>
      <c r="O208" s="65">
        <v>3000</v>
      </c>
      <c r="P208" s="66">
        <f>Table224578910112345678910[[#This Row],[PEMBULATAN]]*O208</f>
        <v>153000</v>
      </c>
    </row>
    <row r="209" spans="1:16" ht="26.25" customHeight="1" x14ac:dyDescent="0.2">
      <c r="A209" s="14"/>
      <c r="B209" s="14"/>
      <c r="C209" s="74" t="s">
        <v>1996</v>
      </c>
      <c r="D209" s="79" t="s">
        <v>213</v>
      </c>
      <c r="E209" s="13">
        <v>44443</v>
      </c>
      <c r="F209" s="77" t="s">
        <v>907</v>
      </c>
      <c r="G209" s="13">
        <v>44448</v>
      </c>
      <c r="H209" s="78" t="s">
        <v>2001</v>
      </c>
      <c r="I209" s="16">
        <v>74</v>
      </c>
      <c r="J209" s="16">
        <v>70</v>
      </c>
      <c r="K209" s="16">
        <v>21</v>
      </c>
      <c r="L209" s="16">
        <v>12</v>
      </c>
      <c r="M209" s="82">
        <v>27.195</v>
      </c>
      <c r="N209" s="73">
        <v>27</v>
      </c>
      <c r="O209" s="65">
        <v>3000</v>
      </c>
      <c r="P209" s="66">
        <f>Table224578910112345678910[[#This Row],[PEMBULATAN]]*O209</f>
        <v>81000</v>
      </c>
    </row>
    <row r="210" spans="1:16" ht="26.25" customHeight="1" x14ac:dyDescent="0.2">
      <c r="A210" s="14"/>
      <c r="B210" s="14"/>
      <c r="C210" s="74" t="s">
        <v>1997</v>
      </c>
      <c r="D210" s="79" t="s">
        <v>213</v>
      </c>
      <c r="E210" s="13">
        <v>44443</v>
      </c>
      <c r="F210" s="77" t="s">
        <v>907</v>
      </c>
      <c r="G210" s="13">
        <v>44448</v>
      </c>
      <c r="H210" s="78" t="s">
        <v>2001</v>
      </c>
      <c r="I210" s="16">
        <v>92</v>
      </c>
      <c r="J210" s="16">
        <v>60</v>
      </c>
      <c r="K210" s="16">
        <v>32</v>
      </c>
      <c r="L210" s="16">
        <v>30</v>
      </c>
      <c r="M210" s="82">
        <v>44.16</v>
      </c>
      <c r="N210" s="73">
        <v>44</v>
      </c>
      <c r="O210" s="65">
        <v>3000</v>
      </c>
      <c r="P210" s="66">
        <f>Table224578910112345678910[[#This Row],[PEMBULATAN]]*O210</f>
        <v>132000</v>
      </c>
    </row>
    <row r="211" spans="1:16" ht="26.25" customHeight="1" x14ac:dyDescent="0.2">
      <c r="A211" s="14"/>
      <c r="B211" s="14"/>
      <c r="C211" s="74" t="s">
        <v>1998</v>
      </c>
      <c r="D211" s="79" t="s">
        <v>213</v>
      </c>
      <c r="E211" s="13">
        <v>44443</v>
      </c>
      <c r="F211" s="77" t="s">
        <v>907</v>
      </c>
      <c r="G211" s="13">
        <v>44448</v>
      </c>
      <c r="H211" s="78" t="s">
        <v>2001</v>
      </c>
      <c r="I211" s="16">
        <v>53</v>
      </c>
      <c r="J211" s="16">
        <v>45</v>
      </c>
      <c r="K211" s="16">
        <v>15</v>
      </c>
      <c r="L211" s="16">
        <v>7</v>
      </c>
      <c r="M211" s="82">
        <v>8.9437499999999996</v>
      </c>
      <c r="N211" s="73">
        <v>9</v>
      </c>
      <c r="O211" s="65">
        <v>3000</v>
      </c>
      <c r="P211" s="66">
        <f>Table224578910112345678910[[#This Row],[PEMBULATAN]]*O211</f>
        <v>27000</v>
      </c>
    </row>
    <row r="212" spans="1:16" ht="26.25" customHeight="1" x14ac:dyDescent="0.2">
      <c r="A212" s="14"/>
      <c r="B212" s="14"/>
      <c r="C212" s="74" t="s">
        <v>1999</v>
      </c>
      <c r="D212" s="79" t="s">
        <v>213</v>
      </c>
      <c r="E212" s="13">
        <v>44443</v>
      </c>
      <c r="F212" s="77" t="s">
        <v>907</v>
      </c>
      <c r="G212" s="13">
        <v>44448</v>
      </c>
      <c r="H212" s="78" t="s">
        <v>2001</v>
      </c>
      <c r="I212" s="16">
        <v>97</v>
      </c>
      <c r="J212" s="16">
        <v>69</v>
      </c>
      <c r="K212" s="16">
        <v>20</v>
      </c>
      <c r="L212" s="16">
        <v>12</v>
      </c>
      <c r="M212" s="82">
        <v>33.465000000000003</v>
      </c>
      <c r="N212" s="73">
        <v>34</v>
      </c>
      <c r="O212" s="65">
        <v>3000</v>
      </c>
      <c r="P212" s="66">
        <f>Table224578910112345678910[[#This Row],[PEMBULATAN]]*O212</f>
        <v>102000</v>
      </c>
    </row>
    <row r="213" spans="1:16" ht="26.25" customHeight="1" x14ac:dyDescent="0.2">
      <c r="A213" s="14"/>
      <c r="B213" s="14"/>
      <c r="C213" s="74" t="s">
        <v>2000</v>
      </c>
      <c r="D213" s="79" t="s">
        <v>213</v>
      </c>
      <c r="E213" s="13">
        <v>44443</v>
      </c>
      <c r="F213" s="77" t="s">
        <v>907</v>
      </c>
      <c r="G213" s="13">
        <v>44448</v>
      </c>
      <c r="H213" s="78" t="s">
        <v>2001</v>
      </c>
      <c r="I213" s="16">
        <v>75</v>
      </c>
      <c r="J213" s="16">
        <v>80</v>
      </c>
      <c r="K213" s="16">
        <v>30</v>
      </c>
      <c r="L213" s="16">
        <v>15</v>
      </c>
      <c r="M213" s="82">
        <v>45</v>
      </c>
      <c r="N213" s="73">
        <v>45</v>
      </c>
      <c r="O213" s="65">
        <v>3000</v>
      </c>
      <c r="P213" s="66">
        <f>Table224578910112345678910[[#This Row],[PEMBULATAN]]*O213</f>
        <v>135000</v>
      </c>
    </row>
    <row r="214" spans="1:16" ht="22.5" customHeight="1" x14ac:dyDescent="0.2">
      <c r="A214" s="124" t="s">
        <v>29</v>
      </c>
      <c r="B214" s="125"/>
      <c r="C214" s="125"/>
      <c r="D214" s="125"/>
      <c r="E214" s="125"/>
      <c r="F214" s="125"/>
      <c r="G214" s="125"/>
      <c r="H214" s="125"/>
      <c r="I214" s="125"/>
      <c r="J214" s="125"/>
      <c r="K214" s="125"/>
      <c r="L214" s="126"/>
      <c r="M214" s="80">
        <f>SUBTOTAL(109,Table224578910112345678910[KG VOLUME])</f>
        <v>4390.4152500000018</v>
      </c>
      <c r="N214" s="69">
        <f>SUM(N3:N213)</f>
        <v>4487</v>
      </c>
      <c r="O214" s="127">
        <f>SUM(P3:P213)</f>
        <v>13461000</v>
      </c>
      <c r="P214" s="128"/>
    </row>
    <row r="215" spans="1:16" ht="18" customHeight="1" x14ac:dyDescent="0.2">
      <c r="A215" s="87"/>
      <c r="B215" s="57" t="s">
        <v>41</v>
      </c>
      <c r="C215" s="56"/>
      <c r="D215" s="58" t="s">
        <v>42</v>
      </c>
      <c r="E215" s="87"/>
      <c r="F215" s="87"/>
      <c r="G215" s="87"/>
      <c r="H215" s="87"/>
      <c r="I215" s="87"/>
      <c r="J215" s="87"/>
      <c r="K215" s="87"/>
      <c r="L215" s="87"/>
      <c r="M215" s="88"/>
      <c r="N215" s="89" t="s">
        <v>50</v>
      </c>
      <c r="O215" s="90"/>
      <c r="P215" s="90">
        <f>O214*10%</f>
        <v>1346100</v>
      </c>
    </row>
    <row r="216" spans="1:16" ht="18" customHeight="1" thickBot="1" x14ac:dyDescent="0.25">
      <c r="A216" s="87"/>
      <c r="B216" s="57"/>
      <c r="C216" s="56"/>
      <c r="D216" s="58"/>
      <c r="E216" s="87"/>
      <c r="F216" s="87"/>
      <c r="G216" s="87"/>
      <c r="H216" s="87"/>
      <c r="I216" s="87"/>
      <c r="J216" s="87"/>
      <c r="K216" s="87"/>
      <c r="L216" s="87"/>
      <c r="M216" s="88"/>
      <c r="N216" s="91" t="s">
        <v>51</v>
      </c>
      <c r="O216" s="92"/>
      <c r="P216" s="92">
        <f>O214-P215</f>
        <v>12114900</v>
      </c>
    </row>
    <row r="217" spans="1:16" ht="18" customHeight="1" x14ac:dyDescent="0.2">
      <c r="A217" s="11"/>
      <c r="H217" s="64"/>
      <c r="N217" s="63" t="s">
        <v>30</v>
      </c>
      <c r="P217" s="70">
        <f>P216*1%</f>
        <v>121149</v>
      </c>
    </row>
    <row r="218" spans="1:16" ht="18" customHeight="1" thickBot="1" x14ac:dyDescent="0.25">
      <c r="A218" s="11"/>
      <c r="H218" s="64"/>
      <c r="N218" s="63" t="s">
        <v>52</v>
      </c>
      <c r="P218" s="72">
        <f>P216*2%</f>
        <v>242298</v>
      </c>
    </row>
    <row r="219" spans="1:16" ht="18" customHeight="1" x14ac:dyDescent="0.2">
      <c r="A219" s="11"/>
      <c r="H219" s="64"/>
      <c r="N219" s="67" t="s">
        <v>31</v>
      </c>
      <c r="O219" s="68"/>
      <c r="P219" s="71">
        <f>P216+P217-P218</f>
        <v>11993751</v>
      </c>
    </row>
    <row r="221" spans="1:16" x14ac:dyDescent="0.2">
      <c r="A221" s="11"/>
      <c r="H221" s="64"/>
      <c r="P221" s="72"/>
    </row>
    <row r="222" spans="1:16" x14ac:dyDescent="0.2">
      <c r="A222" s="11"/>
      <c r="H222" s="64"/>
      <c r="O222" s="59"/>
      <c r="P222" s="72"/>
    </row>
    <row r="223" spans="1:16" s="3" customFormat="1" x14ac:dyDescent="0.25">
      <c r="A223" s="11"/>
      <c r="B223" s="2"/>
      <c r="C223" s="2"/>
      <c r="E223" s="12"/>
      <c r="H223" s="64"/>
      <c r="N223" s="15"/>
      <c r="O223" s="15"/>
      <c r="P223" s="15"/>
    </row>
    <row r="224" spans="1:16" s="3" customFormat="1" x14ac:dyDescent="0.25">
      <c r="A224" s="11"/>
      <c r="B224" s="2"/>
      <c r="C224" s="2"/>
      <c r="E224" s="12"/>
      <c r="H224" s="64"/>
      <c r="N224" s="15"/>
      <c r="O224" s="15"/>
      <c r="P224" s="15"/>
    </row>
    <row r="225" spans="1:16" s="3" customFormat="1" x14ac:dyDescent="0.25">
      <c r="A225" s="11"/>
      <c r="B225" s="2"/>
      <c r="C225" s="2"/>
      <c r="E225" s="12"/>
      <c r="H225" s="64"/>
      <c r="N225" s="15"/>
      <c r="O225" s="15"/>
      <c r="P225" s="15"/>
    </row>
    <row r="226" spans="1:16" s="3" customFormat="1" x14ac:dyDescent="0.25">
      <c r="A226" s="11"/>
      <c r="B226" s="2"/>
      <c r="C226" s="2"/>
      <c r="E226" s="12"/>
      <c r="H226" s="64"/>
      <c r="N226" s="15"/>
      <c r="O226" s="15"/>
      <c r="P226" s="15"/>
    </row>
    <row r="227" spans="1:16" s="3" customFormat="1" x14ac:dyDescent="0.25">
      <c r="A227" s="11"/>
      <c r="B227" s="2"/>
      <c r="C227" s="2"/>
      <c r="E227" s="12"/>
      <c r="H227" s="64"/>
      <c r="N227" s="15"/>
      <c r="O227" s="15"/>
      <c r="P227" s="15"/>
    </row>
    <row r="228" spans="1:16" s="3" customFormat="1" x14ac:dyDescent="0.25">
      <c r="A228" s="11"/>
      <c r="B228" s="2"/>
      <c r="C228" s="2"/>
      <c r="E228" s="12"/>
      <c r="H228" s="64"/>
      <c r="N228" s="15"/>
      <c r="O228" s="15"/>
      <c r="P228" s="15"/>
    </row>
    <row r="229" spans="1:16" s="3" customFormat="1" x14ac:dyDescent="0.25">
      <c r="A229" s="11"/>
      <c r="B229" s="2"/>
      <c r="C229" s="2"/>
      <c r="E229" s="12"/>
      <c r="H229" s="64"/>
      <c r="N229" s="15"/>
      <c r="O229" s="15"/>
      <c r="P229" s="15"/>
    </row>
    <row r="230" spans="1:16" s="3" customFormat="1" x14ac:dyDescent="0.25">
      <c r="A230" s="11"/>
      <c r="B230" s="2"/>
      <c r="C230" s="2"/>
      <c r="E230" s="12"/>
      <c r="H230" s="64"/>
      <c r="N230" s="15"/>
      <c r="O230" s="15"/>
      <c r="P230" s="15"/>
    </row>
    <row r="231" spans="1:16" s="3" customFormat="1" x14ac:dyDescent="0.25">
      <c r="A231" s="11"/>
      <c r="B231" s="2"/>
      <c r="C231" s="2"/>
      <c r="E231" s="12"/>
      <c r="H231" s="64"/>
      <c r="N231" s="15"/>
      <c r="O231" s="15"/>
      <c r="P231" s="15"/>
    </row>
    <row r="232" spans="1:16" s="3" customFormat="1" x14ac:dyDescent="0.25">
      <c r="A232" s="11"/>
      <c r="B232" s="2"/>
      <c r="C232" s="2"/>
      <c r="E232" s="12"/>
      <c r="H232" s="64"/>
      <c r="N232" s="15"/>
      <c r="O232" s="15"/>
      <c r="P232" s="15"/>
    </row>
    <row r="233" spans="1:16" s="3" customFormat="1" x14ac:dyDescent="0.25">
      <c r="A233" s="11"/>
      <c r="B233" s="2"/>
      <c r="C233" s="2"/>
      <c r="E233" s="12"/>
      <c r="H233" s="64"/>
      <c r="N233" s="15"/>
      <c r="O233" s="15"/>
      <c r="P233" s="15"/>
    </row>
    <row r="234" spans="1:16" s="3" customFormat="1" x14ac:dyDescent="0.25">
      <c r="A234" s="11"/>
      <c r="B234" s="2"/>
      <c r="C234" s="2"/>
      <c r="E234" s="12"/>
      <c r="H234" s="64"/>
      <c r="N234" s="15"/>
      <c r="O234" s="15"/>
      <c r="P234" s="15"/>
    </row>
  </sheetData>
  <mergeCells count="2">
    <mergeCell ref="A214:L214"/>
    <mergeCell ref="O214:P214"/>
  </mergeCells>
  <conditionalFormatting sqref="B3">
    <cfRule type="duplicateValues" dxfId="84" priority="2"/>
  </conditionalFormatting>
  <conditionalFormatting sqref="B4">
    <cfRule type="duplicateValues" dxfId="83" priority="1"/>
  </conditionalFormatting>
  <conditionalFormatting sqref="B5:B213">
    <cfRule type="duplicateValues" dxfId="82" priority="5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63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D7" sqref="D7"/>
    </sheetView>
  </sheetViews>
  <sheetFormatPr defaultRowHeight="15" x14ac:dyDescent="0.2"/>
  <cols>
    <col min="1" max="1" width="8" style="4" customWidth="1"/>
    <col min="2" max="2" width="20.140625" style="2" customWidth="1"/>
    <col min="3" max="3" width="14.5703125" style="2" customWidth="1"/>
    <col min="4" max="4" width="14.42578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43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38</v>
      </c>
      <c r="J2" s="7" t="s">
        <v>39</v>
      </c>
      <c r="K2" s="7" t="s">
        <v>40</v>
      </c>
      <c r="L2" s="62" t="s">
        <v>44</v>
      </c>
      <c r="M2" s="62" t="s">
        <v>45</v>
      </c>
      <c r="N2" s="62" t="s">
        <v>6</v>
      </c>
      <c r="O2" s="62" t="s">
        <v>46</v>
      </c>
      <c r="P2" s="62" t="s">
        <v>47</v>
      </c>
    </row>
    <row r="3" spans="1:16" ht="26.25" customHeight="1" x14ac:dyDescent="0.2">
      <c r="A3" s="84" t="s">
        <v>2035</v>
      </c>
      <c r="B3" s="75" t="s">
        <v>1739</v>
      </c>
      <c r="C3" s="9" t="s">
        <v>1740</v>
      </c>
      <c r="D3" s="77" t="s">
        <v>1169</v>
      </c>
      <c r="E3" s="13">
        <v>44443</v>
      </c>
      <c r="F3" s="77" t="s">
        <v>907</v>
      </c>
      <c r="G3" s="13">
        <v>44449</v>
      </c>
      <c r="H3" s="10" t="s">
        <v>1976</v>
      </c>
      <c r="I3" s="1">
        <v>86</v>
      </c>
      <c r="J3" s="1">
        <v>9</v>
      </c>
      <c r="K3" s="1">
        <v>9</v>
      </c>
      <c r="L3" s="1">
        <v>1</v>
      </c>
      <c r="M3" s="81">
        <v>1.7415</v>
      </c>
      <c r="N3" s="8">
        <v>2</v>
      </c>
      <c r="O3" s="65">
        <v>3000</v>
      </c>
      <c r="P3" s="66">
        <f>Table22457891011234567891042[[#This Row],[PEMBULATAN]]*O3</f>
        <v>6000</v>
      </c>
    </row>
    <row r="4" spans="1:16" ht="26.25" customHeight="1" x14ac:dyDescent="0.2">
      <c r="A4" s="14"/>
      <c r="B4" s="105"/>
      <c r="C4" s="9" t="s">
        <v>1741</v>
      </c>
      <c r="D4" s="77" t="s">
        <v>1169</v>
      </c>
      <c r="E4" s="13">
        <v>44443</v>
      </c>
      <c r="F4" s="77" t="s">
        <v>907</v>
      </c>
      <c r="G4" s="13">
        <v>44449</v>
      </c>
      <c r="H4" s="10" t="s">
        <v>1976</v>
      </c>
      <c r="I4" s="1">
        <v>87</v>
      </c>
      <c r="J4" s="1">
        <v>8</v>
      </c>
      <c r="K4" s="1">
        <v>8</v>
      </c>
      <c r="L4" s="1">
        <v>2</v>
      </c>
      <c r="M4" s="81">
        <v>1.3919999999999999</v>
      </c>
      <c r="N4" s="8">
        <v>2</v>
      </c>
      <c r="O4" s="65">
        <v>3000</v>
      </c>
      <c r="P4" s="66">
        <f>Table22457891011234567891042[[#This Row],[PEMBULATAN]]*O4</f>
        <v>6000</v>
      </c>
    </row>
    <row r="5" spans="1:16" ht="26.25" customHeight="1" x14ac:dyDescent="0.2">
      <c r="A5" s="14"/>
      <c r="B5" s="76" t="s">
        <v>1742</v>
      </c>
      <c r="C5" s="74" t="s">
        <v>1743</v>
      </c>
      <c r="D5" s="79" t="s">
        <v>1169</v>
      </c>
      <c r="E5" s="13">
        <v>44443</v>
      </c>
      <c r="F5" s="77" t="s">
        <v>907</v>
      </c>
      <c r="G5" s="13">
        <v>44449</v>
      </c>
      <c r="H5" s="78" t="s">
        <v>1976</v>
      </c>
      <c r="I5" s="16">
        <v>34</v>
      </c>
      <c r="J5" s="16">
        <v>24</v>
      </c>
      <c r="K5" s="16">
        <v>28</v>
      </c>
      <c r="L5" s="16">
        <v>10</v>
      </c>
      <c r="M5" s="82">
        <v>5.7119999999999997</v>
      </c>
      <c r="N5" s="73">
        <v>10</v>
      </c>
      <c r="O5" s="65">
        <v>3000</v>
      </c>
      <c r="P5" s="66">
        <f>Table22457891011234567891042[[#This Row],[PEMBULATAN]]*O5</f>
        <v>30000</v>
      </c>
    </row>
    <row r="6" spans="1:16" ht="26.25" customHeight="1" x14ac:dyDescent="0.2">
      <c r="A6" s="14"/>
      <c r="B6" s="76"/>
      <c r="C6" s="74" t="s">
        <v>1744</v>
      </c>
      <c r="D6" s="79" t="s">
        <v>1169</v>
      </c>
      <c r="E6" s="13">
        <v>44443</v>
      </c>
      <c r="F6" s="77" t="s">
        <v>907</v>
      </c>
      <c r="G6" s="13">
        <v>44449</v>
      </c>
      <c r="H6" s="78" t="s">
        <v>1976</v>
      </c>
      <c r="I6" s="16">
        <v>59</v>
      </c>
      <c r="J6" s="16">
        <v>49</v>
      </c>
      <c r="K6" s="16">
        <v>10</v>
      </c>
      <c r="L6" s="16">
        <v>5</v>
      </c>
      <c r="M6" s="82">
        <v>7.2275</v>
      </c>
      <c r="N6" s="73">
        <v>7</v>
      </c>
      <c r="O6" s="65">
        <v>3000</v>
      </c>
      <c r="P6" s="66">
        <f>Table22457891011234567891042[[#This Row],[PEMBULATAN]]*O6</f>
        <v>21000</v>
      </c>
    </row>
    <row r="7" spans="1:16" ht="26.25" customHeight="1" x14ac:dyDescent="0.2">
      <c r="A7" s="14"/>
      <c r="B7" s="76"/>
      <c r="C7" s="74" t="s">
        <v>1745</v>
      </c>
      <c r="D7" s="79" t="s">
        <v>1169</v>
      </c>
      <c r="E7" s="13">
        <v>44443</v>
      </c>
      <c r="F7" s="77" t="s">
        <v>907</v>
      </c>
      <c r="G7" s="13">
        <v>44449</v>
      </c>
      <c r="H7" s="78" t="s">
        <v>1976</v>
      </c>
      <c r="I7" s="16">
        <v>50</v>
      </c>
      <c r="J7" s="16">
        <v>27</v>
      </c>
      <c r="K7" s="16">
        <v>33</v>
      </c>
      <c r="L7" s="16">
        <v>9</v>
      </c>
      <c r="M7" s="82">
        <v>11.137499999999999</v>
      </c>
      <c r="N7" s="73">
        <v>11</v>
      </c>
      <c r="O7" s="65">
        <v>3000</v>
      </c>
      <c r="P7" s="66">
        <f>Table22457891011234567891042[[#This Row],[PEMBULATAN]]*O7</f>
        <v>33000</v>
      </c>
    </row>
    <row r="8" spans="1:16" ht="26.25" customHeight="1" x14ac:dyDescent="0.2">
      <c r="A8" s="14"/>
      <c r="B8" s="76"/>
      <c r="C8" s="74" t="s">
        <v>1746</v>
      </c>
      <c r="D8" s="79" t="s">
        <v>1169</v>
      </c>
      <c r="E8" s="13">
        <v>44443</v>
      </c>
      <c r="F8" s="77" t="s">
        <v>907</v>
      </c>
      <c r="G8" s="13">
        <v>44449</v>
      </c>
      <c r="H8" s="78" t="s">
        <v>1976</v>
      </c>
      <c r="I8" s="16">
        <v>48</v>
      </c>
      <c r="J8" s="16">
        <v>32</v>
      </c>
      <c r="K8" s="16">
        <v>10</v>
      </c>
      <c r="L8" s="16">
        <v>6</v>
      </c>
      <c r="M8" s="82">
        <v>3.84</v>
      </c>
      <c r="N8" s="73">
        <v>6</v>
      </c>
      <c r="O8" s="65">
        <v>3000</v>
      </c>
      <c r="P8" s="66">
        <f>Table22457891011234567891042[[#This Row],[PEMBULATAN]]*O8</f>
        <v>18000</v>
      </c>
    </row>
    <row r="9" spans="1:16" ht="26.25" customHeight="1" x14ac:dyDescent="0.2">
      <c r="A9" s="14"/>
      <c r="B9" s="76"/>
      <c r="C9" s="74" t="s">
        <v>1747</v>
      </c>
      <c r="D9" s="79" t="s">
        <v>1169</v>
      </c>
      <c r="E9" s="13">
        <v>44443</v>
      </c>
      <c r="F9" s="77" t="s">
        <v>907</v>
      </c>
      <c r="G9" s="13">
        <v>44449</v>
      </c>
      <c r="H9" s="78" t="s">
        <v>1976</v>
      </c>
      <c r="I9" s="16">
        <v>86</v>
      </c>
      <c r="J9" s="16">
        <v>47</v>
      </c>
      <c r="K9" s="16">
        <v>29</v>
      </c>
      <c r="L9" s="16">
        <v>23</v>
      </c>
      <c r="M9" s="82">
        <v>29.304500000000001</v>
      </c>
      <c r="N9" s="73">
        <v>30</v>
      </c>
      <c r="O9" s="65">
        <v>3000</v>
      </c>
      <c r="P9" s="66">
        <f>Table22457891011234567891042[[#This Row],[PEMBULATAN]]*O9</f>
        <v>90000</v>
      </c>
    </row>
    <row r="10" spans="1:16" ht="26.25" customHeight="1" x14ac:dyDescent="0.2">
      <c r="A10" s="14"/>
      <c r="B10" s="105"/>
      <c r="C10" s="74" t="s">
        <v>1748</v>
      </c>
      <c r="D10" s="79" t="s">
        <v>1169</v>
      </c>
      <c r="E10" s="13">
        <v>44443</v>
      </c>
      <c r="F10" s="77" t="s">
        <v>907</v>
      </c>
      <c r="G10" s="13">
        <v>44449</v>
      </c>
      <c r="H10" s="78" t="s">
        <v>1976</v>
      </c>
      <c r="I10" s="16">
        <v>50</v>
      </c>
      <c r="J10" s="16">
        <v>50</v>
      </c>
      <c r="K10" s="16">
        <v>22</v>
      </c>
      <c r="L10" s="16">
        <v>11</v>
      </c>
      <c r="M10" s="82">
        <v>13.75</v>
      </c>
      <c r="N10" s="73">
        <v>14</v>
      </c>
      <c r="O10" s="65">
        <v>3000</v>
      </c>
      <c r="P10" s="66">
        <f>Table22457891011234567891042[[#This Row],[PEMBULATAN]]*O10</f>
        <v>42000</v>
      </c>
    </row>
    <row r="11" spans="1:16" ht="26.25" customHeight="1" x14ac:dyDescent="0.2">
      <c r="A11" s="14"/>
      <c r="B11" s="76" t="s">
        <v>1749</v>
      </c>
      <c r="C11" s="74" t="s">
        <v>1750</v>
      </c>
      <c r="D11" s="79" t="s">
        <v>1169</v>
      </c>
      <c r="E11" s="13">
        <v>44443</v>
      </c>
      <c r="F11" s="77" t="s">
        <v>907</v>
      </c>
      <c r="G11" s="13">
        <v>44449</v>
      </c>
      <c r="H11" s="78" t="s">
        <v>1976</v>
      </c>
      <c r="I11" s="16">
        <v>78</v>
      </c>
      <c r="J11" s="16">
        <v>59</v>
      </c>
      <c r="K11" s="16">
        <v>26</v>
      </c>
      <c r="L11" s="16">
        <v>17</v>
      </c>
      <c r="M11" s="82">
        <v>29.913</v>
      </c>
      <c r="N11" s="73">
        <v>30</v>
      </c>
      <c r="O11" s="65">
        <v>3000</v>
      </c>
      <c r="P11" s="66">
        <f>Table22457891011234567891042[[#This Row],[PEMBULATAN]]*O11</f>
        <v>90000</v>
      </c>
    </row>
    <row r="12" spans="1:16" ht="26.25" customHeight="1" x14ac:dyDescent="0.2">
      <c r="A12" s="14"/>
      <c r="B12" s="76"/>
      <c r="C12" s="74" t="s">
        <v>1751</v>
      </c>
      <c r="D12" s="79" t="s">
        <v>1169</v>
      </c>
      <c r="E12" s="13">
        <v>44443</v>
      </c>
      <c r="F12" s="77" t="s">
        <v>907</v>
      </c>
      <c r="G12" s="13">
        <v>44449</v>
      </c>
      <c r="H12" s="78" t="s">
        <v>1976</v>
      </c>
      <c r="I12" s="16">
        <v>66</v>
      </c>
      <c r="J12" s="16">
        <v>76</v>
      </c>
      <c r="K12" s="16">
        <v>20</v>
      </c>
      <c r="L12" s="16">
        <v>10</v>
      </c>
      <c r="M12" s="82">
        <v>25.08</v>
      </c>
      <c r="N12" s="73">
        <v>25</v>
      </c>
      <c r="O12" s="65">
        <v>3000</v>
      </c>
      <c r="P12" s="66">
        <f>Table22457891011234567891042[[#This Row],[PEMBULATAN]]*O12</f>
        <v>75000</v>
      </c>
    </row>
    <row r="13" spans="1:16" ht="26.25" customHeight="1" x14ac:dyDescent="0.2">
      <c r="A13" s="14"/>
      <c r="B13" s="76"/>
      <c r="C13" s="74" t="s">
        <v>1752</v>
      </c>
      <c r="D13" s="79" t="s">
        <v>1169</v>
      </c>
      <c r="E13" s="13">
        <v>44443</v>
      </c>
      <c r="F13" s="77" t="s">
        <v>907</v>
      </c>
      <c r="G13" s="13">
        <v>44449</v>
      </c>
      <c r="H13" s="78" t="s">
        <v>1976</v>
      </c>
      <c r="I13" s="16">
        <v>90</v>
      </c>
      <c r="J13" s="16">
        <v>63</v>
      </c>
      <c r="K13" s="16">
        <v>27</v>
      </c>
      <c r="L13" s="16">
        <v>19</v>
      </c>
      <c r="M13" s="82">
        <v>38.272500000000001</v>
      </c>
      <c r="N13" s="73">
        <v>38</v>
      </c>
      <c r="O13" s="65">
        <v>3000</v>
      </c>
      <c r="P13" s="66">
        <f>Table22457891011234567891042[[#This Row],[PEMBULATAN]]*O13</f>
        <v>114000</v>
      </c>
    </row>
    <row r="14" spans="1:16" ht="26.25" customHeight="1" x14ac:dyDescent="0.2">
      <c r="A14" s="14"/>
      <c r="B14" s="76"/>
      <c r="C14" s="74" t="s">
        <v>1753</v>
      </c>
      <c r="D14" s="79" t="s">
        <v>1169</v>
      </c>
      <c r="E14" s="13">
        <v>44443</v>
      </c>
      <c r="F14" s="77" t="s">
        <v>907</v>
      </c>
      <c r="G14" s="13">
        <v>44449</v>
      </c>
      <c r="H14" s="78" t="s">
        <v>1976</v>
      </c>
      <c r="I14" s="16">
        <v>60</v>
      </c>
      <c r="J14" s="16">
        <v>55</v>
      </c>
      <c r="K14" s="16">
        <v>9</v>
      </c>
      <c r="L14" s="16">
        <v>12</v>
      </c>
      <c r="M14" s="82">
        <v>7.4249999999999998</v>
      </c>
      <c r="N14" s="73">
        <v>12</v>
      </c>
      <c r="O14" s="65">
        <v>3000</v>
      </c>
      <c r="P14" s="66">
        <f>Table22457891011234567891042[[#This Row],[PEMBULATAN]]*O14</f>
        <v>36000</v>
      </c>
    </row>
    <row r="15" spans="1:16" ht="26.25" customHeight="1" x14ac:dyDescent="0.2">
      <c r="A15" s="14"/>
      <c r="B15" s="76"/>
      <c r="C15" s="74" t="s">
        <v>1754</v>
      </c>
      <c r="D15" s="79" t="s">
        <v>1169</v>
      </c>
      <c r="E15" s="13">
        <v>44443</v>
      </c>
      <c r="F15" s="77" t="s">
        <v>907</v>
      </c>
      <c r="G15" s="13">
        <v>44449</v>
      </c>
      <c r="H15" s="78" t="s">
        <v>1976</v>
      </c>
      <c r="I15" s="16">
        <v>59</v>
      </c>
      <c r="J15" s="16">
        <v>43</v>
      </c>
      <c r="K15" s="16">
        <v>28</v>
      </c>
      <c r="L15" s="16">
        <v>16</v>
      </c>
      <c r="M15" s="82">
        <v>17.759</v>
      </c>
      <c r="N15" s="73">
        <v>18</v>
      </c>
      <c r="O15" s="65">
        <v>3000</v>
      </c>
      <c r="P15" s="66">
        <f>Table22457891011234567891042[[#This Row],[PEMBULATAN]]*O15</f>
        <v>54000</v>
      </c>
    </row>
    <row r="16" spans="1:16" ht="26.25" customHeight="1" x14ac:dyDescent="0.2">
      <c r="A16" s="14"/>
      <c r="B16" s="76"/>
      <c r="C16" s="74" t="s">
        <v>1755</v>
      </c>
      <c r="D16" s="79" t="s">
        <v>1169</v>
      </c>
      <c r="E16" s="13">
        <v>44443</v>
      </c>
      <c r="F16" s="77" t="s">
        <v>907</v>
      </c>
      <c r="G16" s="13">
        <v>44449</v>
      </c>
      <c r="H16" s="78" t="s">
        <v>1976</v>
      </c>
      <c r="I16" s="16">
        <v>64</v>
      </c>
      <c r="J16" s="16">
        <v>33</v>
      </c>
      <c r="K16" s="16">
        <v>20</v>
      </c>
      <c r="L16" s="16">
        <v>1</v>
      </c>
      <c r="M16" s="82">
        <v>10.56</v>
      </c>
      <c r="N16" s="73">
        <v>11</v>
      </c>
      <c r="O16" s="65">
        <v>3000</v>
      </c>
      <c r="P16" s="66">
        <f>Table22457891011234567891042[[#This Row],[PEMBULATAN]]*O16</f>
        <v>33000</v>
      </c>
    </row>
    <row r="17" spans="1:16" ht="26.25" customHeight="1" x14ac:dyDescent="0.2">
      <c r="A17" s="14"/>
      <c r="B17" s="76"/>
      <c r="C17" s="74" t="s">
        <v>1756</v>
      </c>
      <c r="D17" s="79" t="s">
        <v>1169</v>
      </c>
      <c r="E17" s="13">
        <v>44443</v>
      </c>
      <c r="F17" s="77" t="s">
        <v>907</v>
      </c>
      <c r="G17" s="13">
        <v>44449</v>
      </c>
      <c r="H17" s="78" t="s">
        <v>1976</v>
      </c>
      <c r="I17" s="16">
        <v>101</v>
      </c>
      <c r="J17" s="16">
        <v>13</v>
      </c>
      <c r="K17" s="16">
        <v>9</v>
      </c>
      <c r="L17" s="16">
        <v>1</v>
      </c>
      <c r="M17" s="82">
        <v>2.95425</v>
      </c>
      <c r="N17" s="73">
        <v>3</v>
      </c>
      <c r="O17" s="65">
        <v>3000</v>
      </c>
      <c r="P17" s="66">
        <f>Table22457891011234567891042[[#This Row],[PEMBULATAN]]*O17</f>
        <v>9000</v>
      </c>
    </row>
    <row r="18" spans="1:16" ht="26.25" customHeight="1" x14ac:dyDescent="0.2">
      <c r="A18" s="14"/>
      <c r="B18" s="76"/>
      <c r="C18" s="74" t="s">
        <v>1757</v>
      </c>
      <c r="D18" s="79" t="s">
        <v>1169</v>
      </c>
      <c r="E18" s="13">
        <v>44443</v>
      </c>
      <c r="F18" s="77" t="s">
        <v>907</v>
      </c>
      <c r="G18" s="13">
        <v>44449</v>
      </c>
      <c r="H18" s="78" t="s">
        <v>1976</v>
      </c>
      <c r="I18" s="16">
        <v>123</v>
      </c>
      <c r="J18" s="16">
        <v>6</v>
      </c>
      <c r="K18" s="16">
        <v>5</v>
      </c>
      <c r="L18" s="16">
        <v>1</v>
      </c>
      <c r="M18" s="82">
        <v>0.92249999999999999</v>
      </c>
      <c r="N18" s="73">
        <v>1</v>
      </c>
      <c r="O18" s="65">
        <v>3000</v>
      </c>
      <c r="P18" s="66">
        <f>Table22457891011234567891042[[#This Row],[PEMBULATAN]]*O18</f>
        <v>3000</v>
      </c>
    </row>
    <row r="19" spans="1:16" ht="26.25" customHeight="1" x14ac:dyDescent="0.2">
      <c r="A19" s="14"/>
      <c r="B19" s="76"/>
      <c r="C19" s="74" t="s">
        <v>1758</v>
      </c>
      <c r="D19" s="79" t="s">
        <v>1169</v>
      </c>
      <c r="E19" s="13">
        <v>44443</v>
      </c>
      <c r="F19" s="77" t="s">
        <v>907</v>
      </c>
      <c r="G19" s="13">
        <v>44449</v>
      </c>
      <c r="H19" s="78" t="s">
        <v>1976</v>
      </c>
      <c r="I19" s="16">
        <v>125</v>
      </c>
      <c r="J19" s="16">
        <v>5</v>
      </c>
      <c r="K19" s="16">
        <v>3</v>
      </c>
      <c r="L19" s="16">
        <v>1</v>
      </c>
      <c r="M19" s="82">
        <v>0.46875</v>
      </c>
      <c r="N19" s="73">
        <v>1</v>
      </c>
      <c r="O19" s="65">
        <v>3000</v>
      </c>
      <c r="P19" s="66">
        <f>Table22457891011234567891042[[#This Row],[PEMBULATAN]]*O19</f>
        <v>3000</v>
      </c>
    </row>
    <row r="20" spans="1:16" ht="26.25" customHeight="1" x14ac:dyDescent="0.2">
      <c r="A20" s="14"/>
      <c r="B20" s="76"/>
      <c r="C20" s="74" t="s">
        <v>1759</v>
      </c>
      <c r="D20" s="79" t="s">
        <v>1169</v>
      </c>
      <c r="E20" s="13">
        <v>44443</v>
      </c>
      <c r="F20" s="77" t="s">
        <v>907</v>
      </c>
      <c r="G20" s="13">
        <v>44449</v>
      </c>
      <c r="H20" s="78" t="s">
        <v>1976</v>
      </c>
      <c r="I20" s="16">
        <v>80</v>
      </c>
      <c r="J20" s="16">
        <v>40</v>
      </c>
      <c r="K20" s="16">
        <v>15</v>
      </c>
      <c r="L20" s="16">
        <v>1</v>
      </c>
      <c r="M20" s="82">
        <v>12</v>
      </c>
      <c r="N20" s="73">
        <v>12</v>
      </c>
      <c r="O20" s="65">
        <v>3000</v>
      </c>
      <c r="P20" s="66">
        <f>Table22457891011234567891042[[#This Row],[PEMBULATAN]]*O20</f>
        <v>36000</v>
      </c>
    </row>
    <row r="21" spans="1:16" ht="26.25" customHeight="1" x14ac:dyDescent="0.2">
      <c r="A21" s="14"/>
      <c r="B21" s="76"/>
      <c r="C21" s="74" t="s">
        <v>1760</v>
      </c>
      <c r="D21" s="79" t="s">
        <v>1169</v>
      </c>
      <c r="E21" s="13">
        <v>44443</v>
      </c>
      <c r="F21" s="77" t="s">
        <v>907</v>
      </c>
      <c r="G21" s="13">
        <v>44449</v>
      </c>
      <c r="H21" s="78" t="s">
        <v>1976</v>
      </c>
      <c r="I21" s="16">
        <v>90</v>
      </c>
      <c r="J21" s="16">
        <v>40</v>
      </c>
      <c r="K21" s="16">
        <v>9</v>
      </c>
      <c r="L21" s="16">
        <v>2</v>
      </c>
      <c r="M21" s="82">
        <v>8.1</v>
      </c>
      <c r="N21" s="73">
        <v>8</v>
      </c>
      <c r="O21" s="65">
        <v>3000</v>
      </c>
      <c r="P21" s="66">
        <f>Table22457891011234567891042[[#This Row],[PEMBULATAN]]*O21</f>
        <v>24000</v>
      </c>
    </row>
    <row r="22" spans="1:16" ht="26.25" customHeight="1" x14ac:dyDescent="0.2">
      <c r="A22" s="14"/>
      <c r="B22" s="76"/>
      <c r="C22" s="74" t="s">
        <v>1761</v>
      </c>
      <c r="D22" s="79" t="s">
        <v>1169</v>
      </c>
      <c r="E22" s="13">
        <v>44443</v>
      </c>
      <c r="F22" s="77" t="s">
        <v>907</v>
      </c>
      <c r="G22" s="13">
        <v>44449</v>
      </c>
      <c r="H22" s="78" t="s">
        <v>1976</v>
      </c>
      <c r="I22" s="16">
        <v>114</v>
      </c>
      <c r="J22" s="16">
        <v>22</v>
      </c>
      <c r="K22" s="16">
        <v>5</v>
      </c>
      <c r="L22" s="16">
        <v>3</v>
      </c>
      <c r="M22" s="82">
        <v>3.1349999999999998</v>
      </c>
      <c r="N22" s="73">
        <v>3</v>
      </c>
      <c r="O22" s="65">
        <v>3000</v>
      </c>
      <c r="P22" s="66">
        <f>Table22457891011234567891042[[#This Row],[PEMBULATAN]]*O22</f>
        <v>9000</v>
      </c>
    </row>
    <row r="23" spans="1:16" ht="26.25" customHeight="1" x14ac:dyDescent="0.2">
      <c r="A23" s="14"/>
      <c r="B23" s="76"/>
      <c r="C23" s="74" t="s">
        <v>1762</v>
      </c>
      <c r="D23" s="79" t="s">
        <v>1169</v>
      </c>
      <c r="E23" s="13">
        <v>44443</v>
      </c>
      <c r="F23" s="77" t="s">
        <v>907</v>
      </c>
      <c r="G23" s="13">
        <v>44449</v>
      </c>
      <c r="H23" s="78" t="s">
        <v>1976</v>
      </c>
      <c r="I23" s="16">
        <v>123</v>
      </c>
      <c r="J23" s="16">
        <v>4</v>
      </c>
      <c r="K23" s="16">
        <v>4</v>
      </c>
      <c r="L23" s="16">
        <v>1</v>
      </c>
      <c r="M23" s="82">
        <v>0.49199999999999999</v>
      </c>
      <c r="N23" s="73">
        <v>1</v>
      </c>
      <c r="O23" s="65">
        <v>3000</v>
      </c>
      <c r="P23" s="66">
        <f>Table22457891011234567891042[[#This Row],[PEMBULATAN]]*O23</f>
        <v>3000</v>
      </c>
    </row>
    <row r="24" spans="1:16" ht="26.25" customHeight="1" x14ac:dyDescent="0.2">
      <c r="A24" s="14"/>
      <c r="B24" s="76"/>
      <c r="C24" s="74" t="s">
        <v>1763</v>
      </c>
      <c r="D24" s="79" t="s">
        <v>1169</v>
      </c>
      <c r="E24" s="13">
        <v>44443</v>
      </c>
      <c r="F24" s="77" t="s">
        <v>907</v>
      </c>
      <c r="G24" s="13">
        <v>44449</v>
      </c>
      <c r="H24" s="78" t="s">
        <v>1976</v>
      </c>
      <c r="I24" s="16">
        <v>123</v>
      </c>
      <c r="J24" s="16">
        <v>5</v>
      </c>
      <c r="K24" s="16">
        <v>5</v>
      </c>
      <c r="L24" s="16">
        <v>1</v>
      </c>
      <c r="M24" s="82">
        <v>0.76875000000000004</v>
      </c>
      <c r="N24" s="73">
        <v>1</v>
      </c>
      <c r="O24" s="65">
        <v>3000</v>
      </c>
      <c r="P24" s="66">
        <f>Table22457891011234567891042[[#This Row],[PEMBULATAN]]*O24</f>
        <v>3000</v>
      </c>
    </row>
    <row r="25" spans="1:16" ht="26.25" customHeight="1" x14ac:dyDescent="0.2">
      <c r="A25" s="14"/>
      <c r="B25" s="76"/>
      <c r="C25" s="74" t="s">
        <v>1764</v>
      </c>
      <c r="D25" s="79" t="s">
        <v>1169</v>
      </c>
      <c r="E25" s="13">
        <v>44443</v>
      </c>
      <c r="F25" s="77" t="s">
        <v>907</v>
      </c>
      <c r="G25" s="13">
        <v>44449</v>
      </c>
      <c r="H25" s="78" t="s">
        <v>1976</v>
      </c>
      <c r="I25" s="16">
        <v>60</v>
      </c>
      <c r="J25" s="16">
        <v>36</v>
      </c>
      <c r="K25" s="16">
        <v>37</v>
      </c>
      <c r="L25" s="16">
        <v>5</v>
      </c>
      <c r="M25" s="82">
        <v>19.98</v>
      </c>
      <c r="N25" s="73">
        <v>20</v>
      </c>
      <c r="O25" s="65">
        <v>3000</v>
      </c>
      <c r="P25" s="66">
        <f>Table22457891011234567891042[[#This Row],[PEMBULATAN]]*O25</f>
        <v>60000</v>
      </c>
    </row>
    <row r="26" spans="1:16" ht="26.25" customHeight="1" x14ac:dyDescent="0.2">
      <c r="A26" s="14"/>
      <c r="B26" s="76"/>
      <c r="C26" s="74" t="s">
        <v>1765</v>
      </c>
      <c r="D26" s="79" t="s">
        <v>1169</v>
      </c>
      <c r="E26" s="13">
        <v>44443</v>
      </c>
      <c r="F26" s="77" t="s">
        <v>907</v>
      </c>
      <c r="G26" s="13">
        <v>44449</v>
      </c>
      <c r="H26" s="78" t="s">
        <v>1976</v>
      </c>
      <c r="I26" s="16">
        <v>76</v>
      </c>
      <c r="J26" s="16">
        <v>33</v>
      </c>
      <c r="K26" s="16">
        <v>35</v>
      </c>
      <c r="L26" s="16">
        <v>2</v>
      </c>
      <c r="M26" s="82">
        <v>21.945</v>
      </c>
      <c r="N26" s="73">
        <v>22</v>
      </c>
      <c r="O26" s="65">
        <v>3000</v>
      </c>
      <c r="P26" s="66">
        <f>Table22457891011234567891042[[#This Row],[PEMBULATAN]]*O26</f>
        <v>66000</v>
      </c>
    </row>
    <row r="27" spans="1:16" ht="26.25" customHeight="1" x14ac:dyDescent="0.2">
      <c r="A27" s="14"/>
      <c r="B27" s="76"/>
      <c r="C27" s="74" t="s">
        <v>1766</v>
      </c>
      <c r="D27" s="79" t="s">
        <v>1169</v>
      </c>
      <c r="E27" s="13">
        <v>44443</v>
      </c>
      <c r="F27" s="77" t="s">
        <v>907</v>
      </c>
      <c r="G27" s="13">
        <v>44449</v>
      </c>
      <c r="H27" s="78" t="s">
        <v>1976</v>
      </c>
      <c r="I27" s="16">
        <v>43</v>
      </c>
      <c r="J27" s="16">
        <v>29</v>
      </c>
      <c r="K27" s="16">
        <v>32</v>
      </c>
      <c r="L27" s="16">
        <v>3</v>
      </c>
      <c r="M27" s="82">
        <v>9.9760000000000009</v>
      </c>
      <c r="N27" s="73">
        <v>10</v>
      </c>
      <c r="O27" s="65">
        <v>3000</v>
      </c>
      <c r="P27" s="66">
        <f>Table22457891011234567891042[[#This Row],[PEMBULATAN]]*O27</f>
        <v>30000</v>
      </c>
    </row>
    <row r="28" spans="1:16" ht="26.25" customHeight="1" x14ac:dyDescent="0.2">
      <c r="A28" s="14"/>
      <c r="B28" s="76"/>
      <c r="C28" s="74" t="s">
        <v>1767</v>
      </c>
      <c r="D28" s="79" t="s">
        <v>1169</v>
      </c>
      <c r="E28" s="13">
        <v>44443</v>
      </c>
      <c r="F28" s="77" t="s">
        <v>907</v>
      </c>
      <c r="G28" s="13">
        <v>44449</v>
      </c>
      <c r="H28" s="78" t="s">
        <v>1976</v>
      </c>
      <c r="I28" s="16">
        <v>67</v>
      </c>
      <c r="J28" s="16">
        <v>23</v>
      </c>
      <c r="K28" s="16">
        <v>13</v>
      </c>
      <c r="L28" s="16">
        <v>5</v>
      </c>
      <c r="M28" s="82">
        <v>5.0082500000000003</v>
      </c>
      <c r="N28" s="73">
        <v>5</v>
      </c>
      <c r="O28" s="65">
        <v>3000</v>
      </c>
      <c r="P28" s="66">
        <f>Table22457891011234567891042[[#This Row],[PEMBULATAN]]*O28</f>
        <v>15000</v>
      </c>
    </row>
    <row r="29" spans="1:16" ht="26.25" customHeight="1" x14ac:dyDescent="0.2">
      <c r="A29" s="14"/>
      <c r="B29" s="76"/>
      <c r="C29" s="74" t="s">
        <v>1768</v>
      </c>
      <c r="D29" s="79" t="s">
        <v>1169</v>
      </c>
      <c r="E29" s="13">
        <v>44443</v>
      </c>
      <c r="F29" s="77" t="s">
        <v>907</v>
      </c>
      <c r="G29" s="13">
        <v>44449</v>
      </c>
      <c r="H29" s="78" t="s">
        <v>1976</v>
      </c>
      <c r="I29" s="16">
        <v>95</v>
      </c>
      <c r="J29" s="16">
        <v>60</v>
      </c>
      <c r="K29" s="16">
        <v>33</v>
      </c>
      <c r="L29" s="16">
        <v>9</v>
      </c>
      <c r="M29" s="82">
        <v>47.024999999999999</v>
      </c>
      <c r="N29" s="73">
        <v>47</v>
      </c>
      <c r="O29" s="65">
        <v>3000</v>
      </c>
      <c r="P29" s="66">
        <f>Table22457891011234567891042[[#This Row],[PEMBULATAN]]*O29</f>
        <v>141000</v>
      </c>
    </row>
    <row r="30" spans="1:16" ht="26.25" customHeight="1" x14ac:dyDescent="0.2">
      <c r="A30" s="14"/>
      <c r="B30" s="76"/>
      <c r="C30" s="74" t="s">
        <v>1769</v>
      </c>
      <c r="D30" s="79" t="s">
        <v>1169</v>
      </c>
      <c r="E30" s="13">
        <v>44443</v>
      </c>
      <c r="F30" s="77" t="s">
        <v>907</v>
      </c>
      <c r="G30" s="13">
        <v>44449</v>
      </c>
      <c r="H30" s="78" t="s">
        <v>1976</v>
      </c>
      <c r="I30" s="16">
        <v>97</v>
      </c>
      <c r="J30" s="16">
        <v>57</v>
      </c>
      <c r="K30" s="16">
        <v>31</v>
      </c>
      <c r="L30" s="16">
        <v>15</v>
      </c>
      <c r="M30" s="82">
        <v>42.84975</v>
      </c>
      <c r="N30" s="73">
        <v>43</v>
      </c>
      <c r="O30" s="65">
        <v>3000</v>
      </c>
      <c r="P30" s="66">
        <f>Table22457891011234567891042[[#This Row],[PEMBULATAN]]*O30</f>
        <v>129000</v>
      </c>
    </row>
    <row r="31" spans="1:16" ht="26.25" customHeight="1" x14ac:dyDescent="0.2">
      <c r="A31" s="14"/>
      <c r="B31" s="76"/>
      <c r="C31" s="74" t="s">
        <v>1770</v>
      </c>
      <c r="D31" s="79" t="s">
        <v>1169</v>
      </c>
      <c r="E31" s="13">
        <v>44443</v>
      </c>
      <c r="F31" s="77" t="s">
        <v>907</v>
      </c>
      <c r="G31" s="13">
        <v>44449</v>
      </c>
      <c r="H31" s="78" t="s">
        <v>1976</v>
      </c>
      <c r="I31" s="16">
        <v>87</v>
      </c>
      <c r="J31" s="16">
        <v>52</v>
      </c>
      <c r="K31" s="16">
        <v>22</v>
      </c>
      <c r="L31" s="16">
        <v>13</v>
      </c>
      <c r="M31" s="82">
        <v>24.882000000000001</v>
      </c>
      <c r="N31" s="73">
        <v>25</v>
      </c>
      <c r="O31" s="65">
        <v>3000</v>
      </c>
      <c r="P31" s="66">
        <f>Table22457891011234567891042[[#This Row],[PEMBULATAN]]*O31</f>
        <v>75000</v>
      </c>
    </row>
    <row r="32" spans="1:16" ht="26.25" customHeight="1" x14ac:dyDescent="0.2">
      <c r="A32" s="14"/>
      <c r="B32" s="76"/>
      <c r="C32" s="74" t="s">
        <v>1771</v>
      </c>
      <c r="D32" s="79" t="s">
        <v>1169</v>
      </c>
      <c r="E32" s="13">
        <v>44443</v>
      </c>
      <c r="F32" s="77" t="s">
        <v>907</v>
      </c>
      <c r="G32" s="13">
        <v>44449</v>
      </c>
      <c r="H32" s="78" t="s">
        <v>1976</v>
      </c>
      <c r="I32" s="16">
        <v>84</v>
      </c>
      <c r="J32" s="16">
        <v>60</v>
      </c>
      <c r="K32" s="16">
        <v>31</v>
      </c>
      <c r="L32" s="16">
        <v>10</v>
      </c>
      <c r="M32" s="82">
        <v>39.06</v>
      </c>
      <c r="N32" s="73">
        <v>39</v>
      </c>
      <c r="O32" s="65">
        <v>3000</v>
      </c>
      <c r="P32" s="66">
        <f>Table22457891011234567891042[[#This Row],[PEMBULATAN]]*O32</f>
        <v>117000</v>
      </c>
    </row>
    <row r="33" spans="1:16" ht="26.25" customHeight="1" x14ac:dyDescent="0.2">
      <c r="A33" s="14"/>
      <c r="B33" s="76"/>
      <c r="C33" s="74" t="s">
        <v>1772</v>
      </c>
      <c r="D33" s="79" t="s">
        <v>1169</v>
      </c>
      <c r="E33" s="13">
        <v>44443</v>
      </c>
      <c r="F33" s="77" t="s">
        <v>907</v>
      </c>
      <c r="G33" s="13">
        <v>44449</v>
      </c>
      <c r="H33" s="78" t="s">
        <v>1976</v>
      </c>
      <c r="I33" s="16">
        <v>98</v>
      </c>
      <c r="J33" s="16">
        <v>58</v>
      </c>
      <c r="K33" s="16">
        <v>28</v>
      </c>
      <c r="L33" s="16">
        <v>16</v>
      </c>
      <c r="M33" s="82">
        <v>39.787999999999997</v>
      </c>
      <c r="N33" s="73">
        <v>40</v>
      </c>
      <c r="O33" s="65">
        <v>3000</v>
      </c>
      <c r="P33" s="66">
        <f>Table22457891011234567891042[[#This Row],[PEMBULATAN]]*O33</f>
        <v>120000</v>
      </c>
    </row>
    <row r="34" spans="1:16" ht="26.25" customHeight="1" x14ac:dyDescent="0.2">
      <c r="A34" s="14"/>
      <c r="B34" s="76"/>
      <c r="C34" s="74" t="s">
        <v>1773</v>
      </c>
      <c r="D34" s="79" t="s">
        <v>1169</v>
      </c>
      <c r="E34" s="13">
        <v>44443</v>
      </c>
      <c r="F34" s="77" t="s">
        <v>907</v>
      </c>
      <c r="G34" s="13">
        <v>44449</v>
      </c>
      <c r="H34" s="78" t="s">
        <v>1976</v>
      </c>
      <c r="I34" s="16">
        <v>100</v>
      </c>
      <c r="J34" s="16">
        <v>54</v>
      </c>
      <c r="K34" s="16">
        <v>30</v>
      </c>
      <c r="L34" s="16">
        <v>13</v>
      </c>
      <c r="M34" s="82">
        <v>40.5</v>
      </c>
      <c r="N34" s="73">
        <v>41</v>
      </c>
      <c r="O34" s="65">
        <v>3000</v>
      </c>
      <c r="P34" s="66">
        <f>Table22457891011234567891042[[#This Row],[PEMBULATAN]]*O34</f>
        <v>123000</v>
      </c>
    </row>
    <row r="35" spans="1:16" ht="26.25" customHeight="1" x14ac:dyDescent="0.2">
      <c r="A35" s="14"/>
      <c r="B35" s="76"/>
      <c r="C35" s="74" t="s">
        <v>1774</v>
      </c>
      <c r="D35" s="79" t="s">
        <v>1169</v>
      </c>
      <c r="E35" s="13">
        <v>44443</v>
      </c>
      <c r="F35" s="77" t="s">
        <v>907</v>
      </c>
      <c r="G35" s="13">
        <v>44449</v>
      </c>
      <c r="H35" s="78" t="s">
        <v>1976</v>
      </c>
      <c r="I35" s="16">
        <v>96</v>
      </c>
      <c r="J35" s="16">
        <v>62</v>
      </c>
      <c r="K35" s="16">
        <v>34</v>
      </c>
      <c r="L35" s="16">
        <v>20</v>
      </c>
      <c r="M35" s="82">
        <v>50.591999999999999</v>
      </c>
      <c r="N35" s="73">
        <v>51</v>
      </c>
      <c r="O35" s="65">
        <v>3000</v>
      </c>
      <c r="P35" s="66">
        <f>Table22457891011234567891042[[#This Row],[PEMBULATAN]]*O35</f>
        <v>153000</v>
      </c>
    </row>
    <row r="36" spans="1:16" ht="26.25" customHeight="1" x14ac:dyDescent="0.2">
      <c r="A36" s="14"/>
      <c r="B36" s="76"/>
      <c r="C36" s="74" t="s">
        <v>1775</v>
      </c>
      <c r="D36" s="79" t="s">
        <v>1169</v>
      </c>
      <c r="E36" s="13">
        <v>44443</v>
      </c>
      <c r="F36" s="77" t="s">
        <v>907</v>
      </c>
      <c r="G36" s="13">
        <v>44449</v>
      </c>
      <c r="H36" s="78" t="s">
        <v>1976</v>
      </c>
      <c r="I36" s="16">
        <v>94</v>
      </c>
      <c r="J36" s="16">
        <v>50</v>
      </c>
      <c r="K36" s="16">
        <v>40</v>
      </c>
      <c r="L36" s="16">
        <v>16</v>
      </c>
      <c r="M36" s="82">
        <v>47</v>
      </c>
      <c r="N36" s="73">
        <v>47</v>
      </c>
      <c r="O36" s="65">
        <v>3000</v>
      </c>
      <c r="P36" s="66">
        <f>Table22457891011234567891042[[#This Row],[PEMBULATAN]]*O36</f>
        <v>141000</v>
      </c>
    </row>
    <row r="37" spans="1:16" ht="26.25" customHeight="1" x14ac:dyDescent="0.2">
      <c r="A37" s="14"/>
      <c r="B37" s="76"/>
      <c r="C37" s="74" t="s">
        <v>1776</v>
      </c>
      <c r="D37" s="79" t="s">
        <v>1169</v>
      </c>
      <c r="E37" s="13">
        <v>44443</v>
      </c>
      <c r="F37" s="77" t="s">
        <v>907</v>
      </c>
      <c r="G37" s="13">
        <v>44449</v>
      </c>
      <c r="H37" s="78" t="s">
        <v>1976</v>
      </c>
      <c r="I37" s="16">
        <v>78</v>
      </c>
      <c r="J37" s="16">
        <v>65</v>
      </c>
      <c r="K37" s="16">
        <v>18</v>
      </c>
      <c r="L37" s="16">
        <v>14</v>
      </c>
      <c r="M37" s="82">
        <v>22.815000000000001</v>
      </c>
      <c r="N37" s="73">
        <v>23</v>
      </c>
      <c r="O37" s="65">
        <v>3000</v>
      </c>
      <c r="P37" s="66">
        <f>Table22457891011234567891042[[#This Row],[PEMBULATAN]]*O37</f>
        <v>69000</v>
      </c>
    </row>
    <row r="38" spans="1:16" ht="26.25" customHeight="1" x14ac:dyDescent="0.2">
      <c r="A38" s="14"/>
      <c r="B38" s="76"/>
      <c r="C38" s="74" t="s">
        <v>1777</v>
      </c>
      <c r="D38" s="79" t="s">
        <v>1169</v>
      </c>
      <c r="E38" s="13">
        <v>44443</v>
      </c>
      <c r="F38" s="77" t="s">
        <v>907</v>
      </c>
      <c r="G38" s="13">
        <v>44449</v>
      </c>
      <c r="H38" s="78" t="s">
        <v>1976</v>
      </c>
      <c r="I38" s="16">
        <v>56</v>
      </c>
      <c r="J38" s="16">
        <v>30</v>
      </c>
      <c r="K38" s="16">
        <v>16</v>
      </c>
      <c r="L38" s="16">
        <v>5</v>
      </c>
      <c r="M38" s="82">
        <v>6.72</v>
      </c>
      <c r="N38" s="73">
        <v>7</v>
      </c>
      <c r="O38" s="65">
        <v>3000</v>
      </c>
      <c r="P38" s="66">
        <f>Table22457891011234567891042[[#This Row],[PEMBULATAN]]*O38</f>
        <v>21000</v>
      </c>
    </row>
    <row r="39" spans="1:16" ht="26.25" customHeight="1" x14ac:dyDescent="0.2">
      <c r="A39" s="14"/>
      <c r="B39" s="76"/>
      <c r="C39" s="74" t="s">
        <v>1778</v>
      </c>
      <c r="D39" s="79" t="s">
        <v>1169</v>
      </c>
      <c r="E39" s="13">
        <v>44443</v>
      </c>
      <c r="F39" s="77" t="s">
        <v>907</v>
      </c>
      <c r="G39" s="13">
        <v>44449</v>
      </c>
      <c r="H39" s="78" t="s">
        <v>1976</v>
      </c>
      <c r="I39" s="16">
        <v>87</v>
      </c>
      <c r="J39" s="16">
        <v>57</v>
      </c>
      <c r="K39" s="16">
        <v>20</v>
      </c>
      <c r="L39" s="16">
        <v>13</v>
      </c>
      <c r="M39" s="82">
        <v>24.795000000000002</v>
      </c>
      <c r="N39" s="73">
        <v>25</v>
      </c>
      <c r="O39" s="65">
        <v>3000</v>
      </c>
      <c r="P39" s="66">
        <f>Table22457891011234567891042[[#This Row],[PEMBULATAN]]*O39</f>
        <v>75000</v>
      </c>
    </row>
    <row r="40" spans="1:16" ht="26.25" customHeight="1" x14ac:dyDescent="0.2">
      <c r="A40" s="14"/>
      <c r="B40" s="76"/>
      <c r="C40" s="74" t="s">
        <v>1779</v>
      </c>
      <c r="D40" s="79" t="s">
        <v>1169</v>
      </c>
      <c r="E40" s="13">
        <v>44443</v>
      </c>
      <c r="F40" s="77" t="s">
        <v>907</v>
      </c>
      <c r="G40" s="13">
        <v>44449</v>
      </c>
      <c r="H40" s="78" t="s">
        <v>1976</v>
      </c>
      <c r="I40" s="16">
        <v>87</v>
      </c>
      <c r="J40" s="16">
        <v>68</v>
      </c>
      <c r="K40" s="16">
        <v>20</v>
      </c>
      <c r="L40" s="16">
        <v>8</v>
      </c>
      <c r="M40" s="82">
        <v>29.58</v>
      </c>
      <c r="N40" s="73">
        <v>30</v>
      </c>
      <c r="O40" s="65">
        <v>3000</v>
      </c>
      <c r="P40" s="66">
        <f>Table22457891011234567891042[[#This Row],[PEMBULATAN]]*O40</f>
        <v>90000</v>
      </c>
    </row>
    <row r="41" spans="1:16" ht="26.25" customHeight="1" x14ac:dyDescent="0.2">
      <c r="A41" s="14"/>
      <c r="B41" s="76"/>
      <c r="C41" s="74" t="s">
        <v>1780</v>
      </c>
      <c r="D41" s="79" t="s">
        <v>1169</v>
      </c>
      <c r="E41" s="13">
        <v>44443</v>
      </c>
      <c r="F41" s="77" t="s">
        <v>907</v>
      </c>
      <c r="G41" s="13">
        <v>44449</v>
      </c>
      <c r="H41" s="78" t="s">
        <v>1976</v>
      </c>
      <c r="I41" s="16">
        <v>107</v>
      </c>
      <c r="J41" s="16">
        <v>56</v>
      </c>
      <c r="K41" s="16">
        <v>33</v>
      </c>
      <c r="L41" s="16">
        <v>39</v>
      </c>
      <c r="M41" s="82">
        <v>49.433999999999997</v>
      </c>
      <c r="N41" s="73">
        <v>50</v>
      </c>
      <c r="O41" s="65">
        <v>3000</v>
      </c>
      <c r="P41" s="66">
        <f>Table22457891011234567891042[[#This Row],[PEMBULATAN]]*O41</f>
        <v>150000</v>
      </c>
    </row>
    <row r="42" spans="1:16" ht="26.25" customHeight="1" x14ac:dyDescent="0.2">
      <c r="A42" s="14"/>
      <c r="B42" s="76"/>
      <c r="C42" s="74" t="s">
        <v>1781</v>
      </c>
      <c r="D42" s="79" t="s">
        <v>1169</v>
      </c>
      <c r="E42" s="13">
        <v>44443</v>
      </c>
      <c r="F42" s="77" t="s">
        <v>907</v>
      </c>
      <c r="G42" s="13">
        <v>44449</v>
      </c>
      <c r="H42" s="78" t="s">
        <v>1976</v>
      </c>
      <c r="I42" s="16">
        <v>104</v>
      </c>
      <c r="J42" s="16">
        <v>60</v>
      </c>
      <c r="K42" s="16">
        <v>36</v>
      </c>
      <c r="L42" s="16">
        <v>16</v>
      </c>
      <c r="M42" s="82">
        <v>56.16</v>
      </c>
      <c r="N42" s="73">
        <v>56</v>
      </c>
      <c r="O42" s="65">
        <v>3000</v>
      </c>
      <c r="P42" s="66">
        <f>Table22457891011234567891042[[#This Row],[PEMBULATAN]]*O42</f>
        <v>168000</v>
      </c>
    </row>
    <row r="43" spans="1:16" ht="26.25" customHeight="1" x14ac:dyDescent="0.2">
      <c r="A43" s="14"/>
      <c r="B43" s="76"/>
      <c r="C43" s="74" t="s">
        <v>1782</v>
      </c>
      <c r="D43" s="79" t="s">
        <v>1169</v>
      </c>
      <c r="E43" s="13">
        <v>44443</v>
      </c>
      <c r="F43" s="77" t="s">
        <v>907</v>
      </c>
      <c r="G43" s="13">
        <v>44449</v>
      </c>
      <c r="H43" s="78" t="s">
        <v>1976</v>
      </c>
      <c r="I43" s="16">
        <v>50</v>
      </c>
      <c r="J43" s="16">
        <v>39</v>
      </c>
      <c r="K43" s="16">
        <v>19</v>
      </c>
      <c r="L43" s="16">
        <v>4</v>
      </c>
      <c r="M43" s="82">
        <v>9.2624999999999993</v>
      </c>
      <c r="N43" s="73">
        <v>9</v>
      </c>
      <c r="O43" s="65">
        <v>3000</v>
      </c>
      <c r="P43" s="66">
        <f>Table22457891011234567891042[[#This Row],[PEMBULATAN]]*O43</f>
        <v>27000</v>
      </c>
    </row>
    <row r="44" spans="1:16" ht="26.25" customHeight="1" x14ac:dyDescent="0.2">
      <c r="A44" s="14"/>
      <c r="B44" s="76"/>
      <c r="C44" s="74" t="s">
        <v>1783</v>
      </c>
      <c r="D44" s="79" t="s">
        <v>1169</v>
      </c>
      <c r="E44" s="13">
        <v>44443</v>
      </c>
      <c r="F44" s="77" t="s">
        <v>907</v>
      </c>
      <c r="G44" s="13">
        <v>44449</v>
      </c>
      <c r="H44" s="78" t="s">
        <v>1976</v>
      </c>
      <c r="I44" s="16">
        <v>108</v>
      </c>
      <c r="J44" s="16">
        <v>52</v>
      </c>
      <c r="K44" s="16">
        <v>40</v>
      </c>
      <c r="L44" s="16">
        <v>12</v>
      </c>
      <c r="M44" s="82">
        <v>56.16</v>
      </c>
      <c r="N44" s="73">
        <v>56</v>
      </c>
      <c r="O44" s="65">
        <v>3000</v>
      </c>
      <c r="P44" s="66">
        <f>Table22457891011234567891042[[#This Row],[PEMBULATAN]]*O44</f>
        <v>168000</v>
      </c>
    </row>
    <row r="45" spans="1:16" ht="26.25" customHeight="1" x14ac:dyDescent="0.2">
      <c r="A45" s="14"/>
      <c r="B45" s="76"/>
      <c r="C45" s="74" t="s">
        <v>1784</v>
      </c>
      <c r="D45" s="79" t="s">
        <v>1169</v>
      </c>
      <c r="E45" s="13">
        <v>44443</v>
      </c>
      <c r="F45" s="77" t="s">
        <v>907</v>
      </c>
      <c r="G45" s="13">
        <v>44449</v>
      </c>
      <c r="H45" s="78" t="s">
        <v>1976</v>
      </c>
      <c r="I45" s="16">
        <v>67</v>
      </c>
      <c r="J45" s="16">
        <v>46</v>
      </c>
      <c r="K45" s="16">
        <v>17</v>
      </c>
      <c r="L45" s="16">
        <v>6</v>
      </c>
      <c r="M45" s="82">
        <v>13.0985</v>
      </c>
      <c r="N45" s="73">
        <v>13</v>
      </c>
      <c r="O45" s="65">
        <v>3000</v>
      </c>
      <c r="P45" s="66">
        <f>Table22457891011234567891042[[#This Row],[PEMBULATAN]]*O45</f>
        <v>39000</v>
      </c>
    </row>
    <row r="46" spans="1:16" ht="26.25" customHeight="1" x14ac:dyDescent="0.2">
      <c r="A46" s="14"/>
      <c r="B46" s="76"/>
      <c r="C46" s="74" t="s">
        <v>1785</v>
      </c>
      <c r="D46" s="79" t="s">
        <v>1169</v>
      </c>
      <c r="E46" s="13">
        <v>44443</v>
      </c>
      <c r="F46" s="77" t="s">
        <v>907</v>
      </c>
      <c r="G46" s="13">
        <v>44449</v>
      </c>
      <c r="H46" s="78" t="s">
        <v>1976</v>
      </c>
      <c r="I46" s="16">
        <v>97</v>
      </c>
      <c r="J46" s="16">
        <v>59</v>
      </c>
      <c r="K46" s="16">
        <v>25</v>
      </c>
      <c r="L46" s="16">
        <v>15</v>
      </c>
      <c r="M46" s="82">
        <v>35.768749999999997</v>
      </c>
      <c r="N46" s="73">
        <v>36</v>
      </c>
      <c r="O46" s="65">
        <v>3000</v>
      </c>
      <c r="P46" s="66">
        <f>Table22457891011234567891042[[#This Row],[PEMBULATAN]]*O46</f>
        <v>108000</v>
      </c>
    </row>
    <row r="47" spans="1:16" ht="26.25" customHeight="1" x14ac:dyDescent="0.2">
      <c r="A47" s="14"/>
      <c r="B47" s="76"/>
      <c r="C47" s="74" t="s">
        <v>1786</v>
      </c>
      <c r="D47" s="79" t="s">
        <v>1169</v>
      </c>
      <c r="E47" s="13">
        <v>44443</v>
      </c>
      <c r="F47" s="77" t="s">
        <v>907</v>
      </c>
      <c r="G47" s="13">
        <v>44449</v>
      </c>
      <c r="H47" s="78" t="s">
        <v>1976</v>
      </c>
      <c r="I47" s="16">
        <v>98</v>
      </c>
      <c r="J47" s="16">
        <v>55</v>
      </c>
      <c r="K47" s="16">
        <v>30</v>
      </c>
      <c r="L47" s="16">
        <v>17</v>
      </c>
      <c r="M47" s="82">
        <v>40.424999999999997</v>
      </c>
      <c r="N47" s="73">
        <v>41</v>
      </c>
      <c r="O47" s="65">
        <v>3000</v>
      </c>
      <c r="P47" s="66">
        <f>Table22457891011234567891042[[#This Row],[PEMBULATAN]]*O47</f>
        <v>123000</v>
      </c>
    </row>
    <row r="48" spans="1:16" ht="26.25" customHeight="1" x14ac:dyDescent="0.2">
      <c r="A48" s="14"/>
      <c r="B48" s="76"/>
      <c r="C48" s="74" t="s">
        <v>1787</v>
      </c>
      <c r="D48" s="79" t="s">
        <v>1169</v>
      </c>
      <c r="E48" s="13">
        <v>44443</v>
      </c>
      <c r="F48" s="77" t="s">
        <v>907</v>
      </c>
      <c r="G48" s="13">
        <v>44449</v>
      </c>
      <c r="H48" s="78" t="s">
        <v>1976</v>
      </c>
      <c r="I48" s="16">
        <v>88</v>
      </c>
      <c r="J48" s="16">
        <v>59</v>
      </c>
      <c r="K48" s="16">
        <v>30</v>
      </c>
      <c r="L48" s="16">
        <v>20</v>
      </c>
      <c r="M48" s="82">
        <v>38.94</v>
      </c>
      <c r="N48" s="73">
        <v>39</v>
      </c>
      <c r="O48" s="65">
        <v>3000</v>
      </c>
      <c r="P48" s="66">
        <f>Table22457891011234567891042[[#This Row],[PEMBULATAN]]*O48</f>
        <v>117000</v>
      </c>
    </row>
    <row r="49" spans="1:16" ht="26.25" customHeight="1" x14ac:dyDescent="0.2">
      <c r="A49" s="14"/>
      <c r="B49" s="76"/>
      <c r="C49" s="74" t="s">
        <v>1788</v>
      </c>
      <c r="D49" s="79" t="s">
        <v>1169</v>
      </c>
      <c r="E49" s="13">
        <v>44443</v>
      </c>
      <c r="F49" s="77" t="s">
        <v>907</v>
      </c>
      <c r="G49" s="13">
        <v>44449</v>
      </c>
      <c r="H49" s="78" t="s">
        <v>1976</v>
      </c>
      <c r="I49" s="16">
        <v>69</v>
      </c>
      <c r="J49" s="16">
        <v>52</v>
      </c>
      <c r="K49" s="16">
        <v>20</v>
      </c>
      <c r="L49" s="16">
        <v>10</v>
      </c>
      <c r="M49" s="82">
        <v>17.940000000000001</v>
      </c>
      <c r="N49" s="73">
        <v>18</v>
      </c>
      <c r="O49" s="65">
        <v>3000</v>
      </c>
      <c r="P49" s="66">
        <f>Table22457891011234567891042[[#This Row],[PEMBULATAN]]*O49</f>
        <v>54000</v>
      </c>
    </row>
    <row r="50" spans="1:16" ht="26.25" customHeight="1" x14ac:dyDescent="0.2">
      <c r="A50" s="14"/>
      <c r="B50" s="76"/>
      <c r="C50" s="74" t="s">
        <v>1789</v>
      </c>
      <c r="D50" s="79" t="s">
        <v>1169</v>
      </c>
      <c r="E50" s="13">
        <v>44443</v>
      </c>
      <c r="F50" s="77" t="s">
        <v>907</v>
      </c>
      <c r="G50" s="13">
        <v>44449</v>
      </c>
      <c r="H50" s="78" t="s">
        <v>1976</v>
      </c>
      <c r="I50" s="16">
        <v>80</v>
      </c>
      <c r="J50" s="16">
        <v>55</v>
      </c>
      <c r="K50" s="16">
        <v>19</v>
      </c>
      <c r="L50" s="16">
        <v>9</v>
      </c>
      <c r="M50" s="82">
        <v>20.9</v>
      </c>
      <c r="N50" s="73">
        <v>21</v>
      </c>
      <c r="O50" s="65">
        <v>3000</v>
      </c>
      <c r="P50" s="66">
        <f>Table22457891011234567891042[[#This Row],[PEMBULATAN]]*O50</f>
        <v>63000</v>
      </c>
    </row>
    <row r="51" spans="1:16" ht="26.25" customHeight="1" x14ac:dyDescent="0.2">
      <c r="A51" s="14"/>
      <c r="B51" s="76"/>
      <c r="C51" s="74" t="s">
        <v>1790</v>
      </c>
      <c r="D51" s="79" t="s">
        <v>1169</v>
      </c>
      <c r="E51" s="13">
        <v>44443</v>
      </c>
      <c r="F51" s="77" t="s">
        <v>907</v>
      </c>
      <c r="G51" s="13">
        <v>44449</v>
      </c>
      <c r="H51" s="78" t="s">
        <v>1976</v>
      </c>
      <c r="I51" s="16">
        <v>67</v>
      </c>
      <c r="J51" s="16">
        <v>24</v>
      </c>
      <c r="K51" s="16">
        <v>18</v>
      </c>
      <c r="L51" s="16">
        <v>5</v>
      </c>
      <c r="M51" s="82">
        <v>7.2359999999999998</v>
      </c>
      <c r="N51" s="73">
        <v>7</v>
      </c>
      <c r="O51" s="65">
        <v>3000</v>
      </c>
      <c r="P51" s="66">
        <f>Table22457891011234567891042[[#This Row],[PEMBULATAN]]*O51</f>
        <v>21000</v>
      </c>
    </row>
    <row r="52" spans="1:16" ht="26.25" customHeight="1" x14ac:dyDescent="0.2">
      <c r="A52" s="14"/>
      <c r="B52" s="76"/>
      <c r="C52" s="74" t="s">
        <v>1791</v>
      </c>
      <c r="D52" s="79" t="s">
        <v>1169</v>
      </c>
      <c r="E52" s="13">
        <v>44443</v>
      </c>
      <c r="F52" s="77" t="s">
        <v>907</v>
      </c>
      <c r="G52" s="13">
        <v>44449</v>
      </c>
      <c r="H52" s="78" t="s">
        <v>1976</v>
      </c>
      <c r="I52" s="16">
        <v>94</v>
      </c>
      <c r="J52" s="16">
        <v>55</v>
      </c>
      <c r="K52" s="16">
        <v>32</v>
      </c>
      <c r="L52" s="16">
        <v>20</v>
      </c>
      <c r="M52" s="82">
        <v>41.36</v>
      </c>
      <c r="N52" s="73">
        <v>42</v>
      </c>
      <c r="O52" s="65">
        <v>3000</v>
      </c>
      <c r="P52" s="66">
        <f>Table22457891011234567891042[[#This Row],[PEMBULATAN]]*O52</f>
        <v>126000</v>
      </c>
    </row>
    <row r="53" spans="1:16" ht="26.25" customHeight="1" x14ac:dyDescent="0.2">
      <c r="A53" s="14"/>
      <c r="B53" s="76"/>
      <c r="C53" s="74" t="s">
        <v>1792</v>
      </c>
      <c r="D53" s="79" t="s">
        <v>1169</v>
      </c>
      <c r="E53" s="13">
        <v>44443</v>
      </c>
      <c r="F53" s="77" t="s">
        <v>907</v>
      </c>
      <c r="G53" s="13">
        <v>44449</v>
      </c>
      <c r="H53" s="78" t="s">
        <v>1976</v>
      </c>
      <c r="I53" s="16">
        <v>97</v>
      </c>
      <c r="J53" s="16">
        <v>63</v>
      </c>
      <c r="K53" s="16">
        <v>21</v>
      </c>
      <c r="L53" s="16">
        <v>13</v>
      </c>
      <c r="M53" s="82">
        <v>32.082749999999997</v>
      </c>
      <c r="N53" s="73">
        <v>32</v>
      </c>
      <c r="O53" s="65">
        <v>3000</v>
      </c>
      <c r="P53" s="66">
        <f>Table22457891011234567891042[[#This Row],[PEMBULATAN]]*O53</f>
        <v>96000</v>
      </c>
    </row>
    <row r="54" spans="1:16" ht="26.25" customHeight="1" x14ac:dyDescent="0.2">
      <c r="A54" s="14"/>
      <c r="B54" s="76"/>
      <c r="C54" s="74" t="s">
        <v>1793</v>
      </c>
      <c r="D54" s="79" t="s">
        <v>1169</v>
      </c>
      <c r="E54" s="13">
        <v>44443</v>
      </c>
      <c r="F54" s="77" t="s">
        <v>907</v>
      </c>
      <c r="G54" s="13">
        <v>44449</v>
      </c>
      <c r="H54" s="78" t="s">
        <v>1976</v>
      </c>
      <c r="I54" s="16">
        <v>89</v>
      </c>
      <c r="J54" s="16">
        <v>47</v>
      </c>
      <c r="K54" s="16">
        <v>35</v>
      </c>
      <c r="L54" s="16">
        <v>10</v>
      </c>
      <c r="M54" s="82">
        <v>36.60125</v>
      </c>
      <c r="N54" s="73">
        <v>37</v>
      </c>
      <c r="O54" s="65">
        <v>3000</v>
      </c>
      <c r="P54" s="66">
        <f>Table22457891011234567891042[[#This Row],[PEMBULATAN]]*O54</f>
        <v>111000</v>
      </c>
    </row>
    <row r="55" spans="1:16" ht="26.25" customHeight="1" x14ac:dyDescent="0.2">
      <c r="A55" s="14"/>
      <c r="B55" s="76"/>
      <c r="C55" s="74" t="s">
        <v>1794</v>
      </c>
      <c r="D55" s="79" t="s">
        <v>1169</v>
      </c>
      <c r="E55" s="13">
        <v>44443</v>
      </c>
      <c r="F55" s="77" t="s">
        <v>907</v>
      </c>
      <c r="G55" s="13">
        <v>44449</v>
      </c>
      <c r="H55" s="78" t="s">
        <v>1976</v>
      </c>
      <c r="I55" s="16">
        <v>70</v>
      </c>
      <c r="J55" s="16">
        <v>57</v>
      </c>
      <c r="K55" s="16">
        <v>22</v>
      </c>
      <c r="L55" s="16">
        <v>10</v>
      </c>
      <c r="M55" s="82">
        <v>21.945</v>
      </c>
      <c r="N55" s="73">
        <v>22</v>
      </c>
      <c r="O55" s="65">
        <v>3000</v>
      </c>
      <c r="P55" s="66">
        <f>Table22457891011234567891042[[#This Row],[PEMBULATAN]]*O55</f>
        <v>66000</v>
      </c>
    </row>
    <row r="56" spans="1:16" ht="26.25" customHeight="1" x14ac:dyDescent="0.2">
      <c r="A56" s="14"/>
      <c r="B56" s="76"/>
      <c r="C56" s="74" t="s">
        <v>1795</v>
      </c>
      <c r="D56" s="79" t="s">
        <v>1169</v>
      </c>
      <c r="E56" s="13">
        <v>44443</v>
      </c>
      <c r="F56" s="77" t="s">
        <v>907</v>
      </c>
      <c r="G56" s="13">
        <v>44449</v>
      </c>
      <c r="H56" s="78" t="s">
        <v>1976</v>
      </c>
      <c r="I56" s="16">
        <v>94</v>
      </c>
      <c r="J56" s="16">
        <v>53</v>
      </c>
      <c r="K56" s="16">
        <v>23</v>
      </c>
      <c r="L56" s="16">
        <v>10</v>
      </c>
      <c r="M56" s="82">
        <v>28.6465</v>
      </c>
      <c r="N56" s="73">
        <v>29</v>
      </c>
      <c r="O56" s="65">
        <v>3000</v>
      </c>
      <c r="P56" s="66">
        <f>Table22457891011234567891042[[#This Row],[PEMBULATAN]]*O56</f>
        <v>87000</v>
      </c>
    </row>
    <row r="57" spans="1:16" ht="26.25" customHeight="1" x14ac:dyDescent="0.2">
      <c r="A57" s="14"/>
      <c r="B57" s="76"/>
      <c r="C57" s="74" t="s">
        <v>1796</v>
      </c>
      <c r="D57" s="79" t="s">
        <v>1169</v>
      </c>
      <c r="E57" s="13">
        <v>44443</v>
      </c>
      <c r="F57" s="77" t="s">
        <v>907</v>
      </c>
      <c r="G57" s="13">
        <v>44449</v>
      </c>
      <c r="H57" s="78" t="s">
        <v>1976</v>
      </c>
      <c r="I57" s="16">
        <v>112</v>
      </c>
      <c r="J57" s="16">
        <v>56</v>
      </c>
      <c r="K57" s="16">
        <v>33</v>
      </c>
      <c r="L57" s="16">
        <v>23</v>
      </c>
      <c r="M57" s="82">
        <v>51.744</v>
      </c>
      <c r="N57" s="73">
        <v>52</v>
      </c>
      <c r="O57" s="65">
        <v>3000</v>
      </c>
      <c r="P57" s="66">
        <f>Table22457891011234567891042[[#This Row],[PEMBULATAN]]*O57</f>
        <v>156000</v>
      </c>
    </row>
    <row r="58" spans="1:16" ht="26.25" customHeight="1" x14ac:dyDescent="0.2">
      <c r="A58" s="14"/>
      <c r="B58" s="76"/>
      <c r="C58" s="74" t="s">
        <v>1797</v>
      </c>
      <c r="D58" s="79" t="s">
        <v>1169</v>
      </c>
      <c r="E58" s="13">
        <v>44443</v>
      </c>
      <c r="F58" s="77" t="s">
        <v>907</v>
      </c>
      <c r="G58" s="13">
        <v>44449</v>
      </c>
      <c r="H58" s="78" t="s">
        <v>1976</v>
      </c>
      <c r="I58" s="16">
        <v>83</v>
      </c>
      <c r="J58" s="16">
        <v>57</v>
      </c>
      <c r="K58" s="16">
        <v>38</v>
      </c>
      <c r="L58" s="16">
        <v>13</v>
      </c>
      <c r="M58" s="82">
        <v>44.944499999999998</v>
      </c>
      <c r="N58" s="73">
        <v>45</v>
      </c>
      <c r="O58" s="65">
        <v>3000</v>
      </c>
      <c r="P58" s="66">
        <f>Table22457891011234567891042[[#This Row],[PEMBULATAN]]*O58</f>
        <v>135000</v>
      </c>
    </row>
    <row r="59" spans="1:16" ht="26.25" customHeight="1" x14ac:dyDescent="0.2">
      <c r="A59" s="14"/>
      <c r="B59" s="76"/>
      <c r="C59" s="74" t="s">
        <v>1798</v>
      </c>
      <c r="D59" s="79" t="s">
        <v>1169</v>
      </c>
      <c r="E59" s="13">
        <v>44443</v>
      </c>
      <c r="F59" s="77" t="s">
        <v>907</v>
      </c>
      <c r="G59" s="13">
        <v>44449</v>
      </c>
      <c r="H59" s="78" t="s">
        <v>1976</v>
      </c>
      <c r="I59" s="16">
        <v>82</v>
      </c>
      <c r="J59" s="16">
        <v>62</v>
      </c>
      <c r="K59" s="16">
        <v>25</v>
      </c>
      <c r="L59" s="16">
        <v>18</v>
      </c>
      <c r="M59" s="82">
        <v>31.774999999999999</v>
      </c>
      <c r="N59" s="73">
        <v>32</v>
      </c>
      <c r="O59" s="65">
        <v>3000</v>
      </c>
      <c r="P59" s="66">
        <f>Table22457891011234567891042[[#This Row],[PEMBULATAN]]*O59</f>
        <v>96000</v>
      </c>
    </row>
    <row r="60" spans="1:16" ht="26.25" customHeight="1" x14ac:dyDescent="0.2">
      <c r="A60" s="14"/>
      <c r="B60" s="76"/>
      <c r="C60" s="74" t="s">
        <v>1799</v>
      </c>
      <c r="D60" s="79" t="s">
        <v>1169</v>
      </c>
      <c r="E60" s="13">
        <v>44443</v>
      </c>
      <c r="F60" s="77" t="s">
        <v>907</v>
      </c>
      <c r="G60" s="13">
        <v>44449</v>
      </c>
      <c r="H60" s="78" t="s">
        <v>1976</v>
      </c>
      <c r="I60" s="16">
        <v>102</v>
      </c>
      <c r="J60" s="16">
        <v>47</v>
      </c>
      <c r="K60" s="16">
        <v>29</v>
      </c>
      <c r="L60" s="16">
        <v>7</v>
      </c>
      <c r="M60" s="82">
        <v>34.756500000000003</v>
      </c>
      <c r="N60" s="73">
        <v>35</v>
      </c>
      <c r="O60" s="65">
        <v>3000</v>
      </c>
      <c r="P60" s="66">
        <f>Table22457891011234567891042[[#This Row],[PEMBULATAN]]*O60</f>
        <v>105000</v>
      </c>
    </row>
    <row r="61" spans="1:16" ht="26.25" customHeight="1" x14ac:dyDescent="0.2">
      <c r="A61" s="14"/>
      <c r="B61" s="76"/>
      <c r="C61" s="74" t="s">
        <v>1800</v>
      </c>
      <c r="D61" s="79" t="s">
        <v>1169</v>
      </c>
      <c r="E61" s="13">
        <v>44443</v>
      </c>
      <c r="F61" s="77" t="s">
        <v>907</v>
      </c>
      <c r="G61" s="13">
        <v>44449</v>
      </c>
      <c r="H61" s="78" t="s">
        <v>1976</v>
      </c>
      <c r="I61" s="16">
        <v>110</v>
      </c>
      <c r="J61" s="16">
        <v>65</v>
      </c>
      <c r="K61" s="16">
        <v>35</v>
      </c>
      <c r="L61" s="16">
        <v>42</v>
      </c>
      <c r="M61" s="82">
        <v>62.5625</v>
      </c>
      <c r="N61" s="73">
        <v>63</v>
      </c>
      <c r="O61" s="65">
        <v>3000</v>
      </c>
      <c r="P61" s="66">
        <f>Table22457891011234567891042[[#This Row],[PEMBULATAN]]*O61</f>
        <v>189000</v>
      </c>
    </row>
    <row r="62" spans="1:16" ht="26.25" customHeight="1" x14ac:dyDescent="0.2">
      <c r="A62" s="14"/>
      <c r="B62" s="76"/>
      <c r="C62" s="74" t="s">
        <v>1801</v>
      </c>
      <c r="D62" s="79" t="s">
        <v>1169</v>
      </c>
      <c r="E62" s="13">
        <v>44443</v>
      </c>
      <c r="F62" s="77" t="s">
        <v>907</v>
      </c>
      <c r="G62" s="13">
        <v>44449</v>
      </c>
      <c r="H62" s="78" t="s">
        <v>1976</v>
      </c>
      <c r="I62" s="16">
        <v>94</v>
      </c>
      <c r="J62" s="16">
        <v>52</v>
      </c>
      <c r="K62" s="16">
        <v>34</v>
      </c>
      <c r="L62" s="16">
        <v>15</v>
      </c>
      <c r="M62" s="82">
        <v>41.548000000000002</v>
      </c>
      <c r="N62" s="73">
        <v>42</v>
      </c>
      <c r="O62" s="65">
        <v>3000</v>
      </c>
      <c r="P62" s="66">
        <f>Table22457891011234567891042[[#This Row],[PEMBULATAN]]*O62</f>
        <v>126000</v>
      </c>
    </row>
    <row r="63" spans="1:16" ht="26.25" customHeight="1" x14ac:dyDescent="0.2">
      <c r="A63" s="14"/>
      <c r="B63" s="76"/>
      <c r="C63" s="74" t="s">
        <v>1802</v>
      </c>
      <c r="D63" s="79" t="s">
        <v>1169</v>
      </c>
      <c r="E63" s="13">
        <v>44443</v>
      </c>
      <c r="F63" s="77" t="s">
        <v>907</v>
      </c>
      <c r="G63" s="13">
        <v>44449</v>
      </c>
      <c r="H63" s="78" t="s">
        <v>1976</v>
      </c>
      <c r="I63" s="16">
        <v>87</v>
      </c>
      <c r="J63" s="16">
        <v>57</v>
      </c>
      <c r="K63" s="16">
        <v>25</v>
      </c>
      <c r="L63" s="16">
        <v>15</v>
      </c>
      <c r="M63" s="82">
        <v>30.993749999999999</v>
      </c>
      <c r="N63" s="73">
        <v>31</v>
      </c>
      <c r="O63" s="65">
        <v>3000</v>
      </c>
      <c r="P63" s="66">
        <f>Table22457891011234567891042[[#This Row],[PEMBULATAN]]*O63</f>
        <v>93000</v>
      </c>
    </row>
    <row r="64" spans="1:16" ht="26.25" customHeight="1" x14ac:dyDescent="0.2">
      <c r="A64" s="14"/>
      <c r="B64" s="76"/>
      <c r="C64" s="74" t="s">
        <v>1803</v>
      </c>
      <c r="D64" s="79" t="s">
        <v>1169</v>
      </c>
      <c r="E64" s="13">
        <v>44443</v>
      </c>
      <c r="F64" s="77" t="s">
        <v>907</v>
      </c>
      <c r="G64" s="13">
        <v>44449</v>
      </c>
      <c r="H64" s="78" t="s">
        <v>1976</v>
      </c>
      <c r="I64" s="16">
        <v>84</v>
      </c>
      <c r="J64" s="16">
        <v>44</v>
      </c>
      <c r="K64" s="16">
        <v>26</v>
      </c>
      <c r="L64" s="16">
        <v>12</v>
      </c>
      <c r="M64" s="82">
        <v>24.024000000000001</v>
      </c>
      <c r="N64" s="73">
        <v>24</v>
      </c>
      <c r="O64" s="65">
        <v>3000</v>
      </c>
      <c r="P64" s="66">
        <f>Table22457891011234567891042[[#This Row],[PEMBULATAN]]*O64</f>
        <v>72000</v>
      </c>
    </row>
    <row r="65" spans="1:16" ht="26.25" customHeight="1" x14ac:dyDescent="0.2">
      <c r="A65" s="14"/>
      <c r="B65" s="76"/>
      <c r="C65" s="74" t="s">
        <v>1804</v>
      </c>
      <c r="D65" s="79" t="s">
        <v>1169</v>
      </c>
      <c r="E65" s="13">
        <v>44443</v>
      </c>
      <c r="F65" s="77" t="s">
        <v>907</v>
      </c>
      <c r="G65" s="13">
        <v>44449</v>
      </c>
      <c r="H65" s="78" t="s">
        <v>1976</v>
      </c>
      <c r="I65" s="16">
        <v>89</v>
      </c>
      <c r="J65" s="16">
        <v>55</v>
      </c>
      <c r="K65" s="16">
        <v>39</v>
      </c>
      <c r="L65" s="16">
        <v>26</v>
      </c>
      <c r="M65" s="82">
        <v>47.72625</v>
      </c>
      <c r="N65" s="73">
        <v>48</v>
      </c>
      <c r="O65" s="65">
        <v>3000</v>
      </c>
      <c r="P65" s="66">
        <f>Table22457891011234567891042[[#This Row],[PEMBULATAN]]*O65</f>
        <v>144000</v>
      </c>
    </row>
    <row r="66" spans="1:16" ht="26.25" customHeight="1" x14ac:dyDescent="0.2">
      <c r="A66" s="14"/>
      <c r="B66" s="76"/>
      <c r="C66" s="74" t="s">
        <v>1805</v>
      </c>
      <c r="D66" s="79" t="s">
        <v>1169</v>
      </c>
      <c r="E66" s="13">
        <v>44443</v>
      </c>
      <c r="F66" s="77" t="s">
        <v>907</v>
      </c>
      <c r="G66" s="13">
        <v>44449</v>
      </c>
      <c r="H66" s="78" t="s">
        <v>1976</v>
      </c>
      <c r="I66" s="16">
        <v>104</v>
      </c>
      <c r="J66" s="16">
        <v>80</v>
      </c>
      <c r="K66" s="16">
        <v>32</v>
      </c>
      <c r="L66" s="16">
        <v>33</v>
      </c>
      <c r="M66" s="82">
        <v>66.56</v>
      </c>
      <c r="N66" s="73">
        <v>67</v>
      </c>
      <c r="O66" s="65">
        <v>3000</v>
      </c>
      <c r="P66" s="66">
        <f>Table22457891011234567891042[[#This Row],[PEMBULATAN]]*O66</f>
        <v>201000</v>
      </c>
    </row>
    <row r="67" spans="1:16" ht="26.25" customHeight="1" x14ac:dyDescent="0.2">
      <c r="A67" s="14"/>
      <c r="B67" s="76"/>
      <c r="C67" s="74" t="s">
        <v>1806</v>
      </c>
      <c r="D67" s="79" t="s">
        <v>1169</v>
      </c>
      <c r="E67" s="13">
        <v>44443</v>
      </c>
      <c r="F67" s="77" t="s">
        <v>907</v>
      </c>
      <c r="G67" s="13">
        <v>44449</v>
      </c>
      <c r="H67" s="78" t="s">
        <v>1976</v>
      </c>
      <c r="I67" s="16">
        <v>90</v>
      </c>
      <c r="J67" s="16">
        <v>55</v>
      </c>
      <c r="K67" s="16">
        <v>39</v>
      </c>
      <c r="L67" s="16">
        <v>22</v>
      </c>
      <c r="M67" s="82">
        <v>48.262500000000003</v>
      </c>
      <c r="N67" s="73">
        <v>48</v>
      </c>
      <c r="O67" s="65">
        <v>3000</v>
      </c>
      <c r="P67" s="66">
        <f>Table22457891011234567891042[[#This Row],[PEMBULATAN]]*O67</f>
        <v>144000</v>
      </c>
    </row>
    <row r="68" spans="1:16" ht="26.25" customHeight="1" x14ac:dyDescent="0.2">
      <c r="A68" s="14"/>
      <c r="B68" s="76"/>
      <c r="C68" s="74" t="s">
        <v>1807</v>
      </c>
      <c r="D68" s="79" t="s">
        <v>1169</v>
      </c>
      <c r="E68" s="13">
        <v>44443</v>
      </c>
      <c r="F68" s="77" t="s">
        <v>907</v>
      </c>
      <c r="G68" s="13">
        <v>44449</v>
      </c>
      <c r="H68" s="78" t="s">
        <v>1976</v>
      </c>
      <c r="I68" s="16">
        <v>97</v>
      </c>
      <c r="J68" s="16">
        <v>60</v>
      </c>
      <c r="K68" s="16">
        <v>31</v>
      </c>
      <c r="L68" s="16">
        <v>18</v>
      </c>
      <c r="M68" s="82">
        <v>45.104999999999997</v>
      </c>
      <c r="N68" s="73">
        <v>45</v>
      </c>
      <c r="O68" s="65">
        <v>3000</v>
      </c>
      <c r="P68" s="66">
        <f>Table22457891011234567891042[[#This Row],[PEMBULATAN]]*O68</f>
        <v>135000</v>
      </c>
    </row>
    <row r="69" spans="1:16" ht="26.25" customHeight="1" x14ac:dyDescent="0.2">
      <c r="A69" s="14"/>
      <c r="B69" s="76"/>
      <c r="C69" s="74" t="s">
        <v>1808</v>
      </c>
      <c r="D69" s="79" t="s">
        <v>1169</v>
      </c>
      <c r="E69" s="13">
        <v>44443</v>
      </c>
      <c r="F69" s="77" t="s">
        <v>907</v>
      </c>
      <c r="G69" s="13">
        <v>44449</v>
      </c>
      <c r="H69" s="78" t="s">
        <v>1976</v>
      </c>
      <c r="I69" s="16">
        <v>96</v>
      </c>
      <c r="J69" s="16">
        <v>58</v>
      </c>
      <c r="K69" s="16">
        <v>24</v>
      </c>
      <c r="L69" s="16">
        <v>19</v>
      </c>
      <c r="M69" s="82">
        <v>33.408000000000001</v>
      </c>
      <c r="N69" s="73">
        <v>34</v>
      </c>
      <c r="O69" s="65">
        <v>3000</v>
      </c>
      <c r="P69" s="66">
        <f>Table22457891011234567891042[[#This Row],[PEMBULATAN]]*O69</f>
        <v>102000</v>
      </c>
    </row>
    <row r="70" spans="1:16" ht="26.25" customHeight="1" x14ac:dyDescent="0.2">
      <c r="A70" s="14"/>
      <c r="B70" s="76"/>
      <c r="C70" s="74" t="s">
        <v>1809</v>
      </c>
      <c r="D70" s="79" t="s">
        <v>1169</v>
      </c>
      <c r="E70" s="13">
        <v>44443</v>
      </c>
      <c r="F70" s="77" t="s">
        <v>907</v>
      </c>
      <c r="G70" s="13">
        <v>44449</v>
      </c>
      <c r="H70" s="78" t="s">
        <v>1976</v>
      </c>
      <c r="I70" s="16">
        <v>85</v>
      </c>
      <c r="J70" s="16">
        <v>60</v>
      </c>
      <c r="K70" s="16">
        <v>23</v>
      </c>
      <c r="L70" s="16">
        <v>9</v>
      </c>
      <c r="M70" s="82">
        <v>29.324999999999999</v>
      </c>
      <c r="N70" s="73">
        <v>30</v>
      </c>
      <c r="O70" s="65">
        <v>3000</v>
      </c>
      <c r="P70" s="66">
        <f>Table22457891011234567891042[[#This Row],[PEMBULATAN]]*O70</f>
        <v>90000</v>
      </c>
    </row>
    <row r="71" spans="1:16" ht="26.25" customHeight="1" x14ac:dyDescent="0.2">
      <c r="A71" s="14"/>
      <c r="B71" s="76"/>
      <c r="C71" s="74" t="s">
        <v>1810</v>
      </c>
      <c r="D71" s="79" t="s">
        <v>1169</v>
      </c>
      <c r="E71" s="13">
        <v>44443</v>
      </c>
      <c r="F71" s="77" t="s">
        <v>907</v>
      </c>
      <c r="G71" s="13">
        <v>44449</v>
      </c>
      <c r="H71" s="78" t="s">
        <v>1976</v>
      </c>
      <c r="I71" s="16">
        <v>73</v>
      </c>
      <c r="J71" s="16">
        <v>61</v>
      </c>
      <c r="K71" s="16">
        <v>20</v>
      </c>
      <c r="L71" s="16">
        <v>7</v>
      </c>
      <c r="M71" s="82">
        <v>22.265000000000001</v>
      </c>
      <c r="N71" s="73">
        <v>22</v>
      </c>
      <c r="O71" s="65">
        <v>3000</v>
      </c>
      <c r="P71" s="66">
        <f>Table22457891011234567891042[[#This Row],[PEMBULATAN]]*O71</f>
        <v>66000</v>
      </c>
    </row>
    <row r="72" spans="1:16" ht="26.25" customHeight="1" x14ac:dyDescent="0.2">
      <c r="A72" s="14"/>
      <c r="B72" s="76"/>
      <c r="C72" s="74" t="s">
        <v>1811</v>
      </c>
      <c r="D72" s="79" t="s">
        <v>1169</v>
      </c>
      <c r="E72" s="13">
        <v>44443</v>
      </c>
      <c r="F72" s="77" t="s">
        <v>907</v>
      </c>
      <c r="G72" s="13">
        <v>44449</v>
      </c>
      <c r="H72" s="78" t="s">
        <v>1976</v>
      </c>
      <c r="I72" s="16">
        <v>104</v>
      </c>
      <c r="J72" s="16">
        <v>60</v>
      </c>
      <c r="K72" s="16">
        <v>33</v>
      </c>
      <c r="L72" s="16">
        <v>25</v>
      </c>
      <c r="M72" s="82">
        <v>51.48</v>
      </c>
      <c r="N72" s="73">
        <v>52</v>
      </c>
      <c r="O72" s="65">
        <v>3000</v>
      </c>
      <c r="P72" s="66">
        <f>Table22457891011234567891042[[#This Row],[PEMBULATAN]]*O72</f>
        <v>156000</v>
      </c>
    </row>
    <row r="73" spans="1:16" ht="26.25" customHeight="1" x14ac:dyDescent="0.2">
      <c r="A73" s="14"/>
      <c r="B73" s="76"/>
      <c r="C73" s="74" t="s">
        <v>1812</v>
      </c>
      <c r="D73" s="79" t="s">
        <v>1169</v>
      </c>
      <c r="E73" s="13">
        <v>44443</v>
      </c>
      <c r="F73" s="77" t="s">
        <v>907</v>
      </c>
      <c r="G73" s="13">
        <v>44449</v>
      </c>
      <c r="H73" s="78" t="s">
        <v>1976</v>
      </c>
      <c r="I73" s="16">
        <v>87</v>
      </c>
      <c r="J73" s="16">
        <v>59</v>
      </c>
      <c r="K73" s="16">
        <v>34</v>
      </c>
      <c r="L73" s="16">
        <v>20</v>
      </c>
      <c r="M73" s="82">
        <v>43.630499999999998</v>
      </c>
      <c r="N73" s="73">
        <v>44</v>
      </c>
      <c r="O73" s="65">
        <v>3000</v>
      </c>
      <c r="P73" s="66">
        <f>Table22457891011234567891042[[#This Row],[PEMBULATAN]]*O73</f>
        <v>132000</v>
      </c>
    </row>
    <row r="74" spans="1:16" ht="26.25" customHeight="1" x14ac:dyDescent="0.2">
      <c r="A74" s="14"/>
      <c r="B74" s="76"/>
      <c r="C74" s="74" t="s">
        <v>1813</v>
      </c>
      <c r="D74" s="79" t="s">
        <v>1169</v>
      </c>
      <c r="E74" s="13">
        <v>44443</v>
      </c>
      <c r="F74" s="77" t="s">
        <v>907</v>
      </c>
      <c r="G74" s="13">
        <v>44449</v>
      </c>
      <c r="H74" s="78" t="s">
        <v>1976</v>
      </c>
      <c r="I74" s="16">
        <v>102</v>
      </c>
      <c r="J74" s="16">
        <v>61</v>
      </c>
      <c r="K74" s="16">
        <v>22</v>
      </c>
      <c r="L74" s="16">
        <v>24</v>
      </c>
      <c r="M74" s="82">
        <v>34.220999999999997</v>
      </c>
      <c r="N74" s="73">
        <v>34</v>
      </c>
      <c r="O74" s="65">
        <v>3000</v>
      </c>
      <c r="P74" s="66">
        <f>Table22457891011234567891042[[#This Row],[PEMBULATAN]]*O74</f>
        <v>102000</v>
      </c>
    </row>
    <row r="75" spans="1:16" ht="26.25" customHeight="1" x14ac:dyDescent="0.2">
      <c r="A75" s="14"/>
      <c r="B75" s="76"/>
      <c r="C75" s="74" t="s">
        <v>1814</v>
      </c>
      <c r="D75" s="79" t="s">
        <v>1169</v>
      </c>
      <c r="E75" s="13">
        <v>44443</v>
      </c>
      <c r="F75" s="77" t="s">
        <v>907</v>
      </c>
      <c r="G75" s="13">
        <v>44449</v>
      </c>
      <c r="H75" s="78" t="s">
        <v>1976</v>
      </c>
      <c r="I75" s="16">
        <v>78</v>
      </c>
      <c r="J75" s="16">
        <v>57</v>
      </c>
      <c r="K75" s="16">
        <v>30</v>
      </c>
      <c r="L75" s="16">
        <v>34</v>
      </c>
      <c r="M75" s="82">
        <v>33.344999999999999</v>
      </c>
      <c r="N75" s="73">
        <v>34</v>
      </c>
      <c r="O75" s="65">
        <v>3000</v>
      </c>
      <c r="P75" s="66">
        <f>Table22457891011234567891042[[#This Row],[PEMBULATAN]]*O75</f>
        <v>102000</v>
      </c>
    </row>
    <row r="76" spans="1:16" ht="26.25" customHeight="1" x14ac:dyDescent="0.2">
      <c r="A76" s="14"/>
      <c r="B76" s="76"/>
      <c r="C76" s="74" t="s">
        <v>1815</v>
      </c>
      <c r="D76" s="79" t="s">
        <v>1169</v>
      </c>
      <c r="E76" s="13">
        <v>44443</v>
      </c>
      <c r="F76" s="77" t="s">
        <v>907</v>
      </c>
      <c r="G76" s="13">
        <v>44449</v>
      </c>
      <c r="H76" s="78" t="s">
        <v>1976</v>
      </c>
      <c r="I76" s="16">
        <v>94</v>
      </c>
      <c r="J76" s="16">
        <v>53</v>
      </c>
      <c r="K76" s="16">
        <v>34</v>
      </c>
      <c r="L76" s="16">
        <v>29</v>
      </c>
      <c r="M76" s="82">
        <v>42.347000000000001</v>
      </c>
      <c r="N76" s="73">
        <v>43</v>
      </c>
      <c r="O76" s="65">
        <v>3000</v>
      </c>
      <c r="P76" s="66">
        <f>Table22457891011234567891042[[#This Row],[PEMBULATAN]]*O76</f>
        <v>129000</v>
      </c>
    </row>
    <row r="77" spans="1:16" ht="26.25" customHeight="1" x14ac:dyDescent="0.2">
      <c r="A77" s="14"/>
      <c r="B77" s="76"/>
      <c r="C77" s="74" t="s">
        <v>1816</v>
      </c>
      <c r="D77" s="79" t="s">
        <v>1169</v>
      </c>
      <c r="E77" s="13">
        <v>44443</v>
      </c>
      <c r="F77" s="77" t="s">
        <v>907</v>
      </c>
      <c r="G77" s="13">
        <v>44449</v>
      </c>
      <c r="H77" s="78" t="s">
        <v>1976</v>
      </c>
      <c r="I77" s="16">
        <v>45</v>
      </c>
      <c r="J77" s="16">
        <v>64</v>
      </c>
      <c r="K77" s="16">
        <v>15</v>
      </c>
      <c r="L77" s="16">
        <v>6</v>
      </c>
      <c r="M77" s="82">
        <v>10.8</v>
      </c>
      <c r="N77" s="73">
        <v>11</v>
      </c>
      <c r="O77" s="65">
        <v>3000</v>
      </c>
      <c r="P77" s="66">
        <f>Table22457891011234567891042[[#This Row],[PEMBULATAN]]*O77</f>
        <v>33000</v>
      </c>
    </row>
    <row r="78" spans="1:16" ht="26.25" customHeight="1" x14ac:dyDescent="0.2">
      <c r="A78" s="14"/>
      <c r="B78" s="76"/>
      <c r="C78" s="74" t="s">
        <v>1817</v>
      </c>
      <c r="D78" s="79" t="s">
        <v>1169</v>
      </c>
      <c r="E78" s="13">
        <v>44443</v>
      </c>
      <c r="F78" s="77" t="s">
        <v>907</v>
      </c>
      <c r="G78" s="13">
        <v>44449</v>
      </c>
      <c r="H78" s="78" t="s">
        <v>1976</v>
      </c>
      <c r="I78" s="16">
        <v>78</v>
      </c>
      <c r="J78" s="16">
        <v>48</v>
      </c>
      <c r="K78" s="16">
        <v>34</v>
      </c>
      <c r="L78" s="16">
        <v>17</v>
      </c>
      <c r="M78" s="82">
        <v>31.824000000000002</v>
      </c>
      <c r="N78" s="73">
        <v>32</v>
      </c>
      <c r="O78" s="65">
        <v>3000</v>
      </c>
      <c r="P78" s="66">
        <f>Table22457891011234567891042[[#This Row],[PEMBULATAN]]*O78</f>
        <v>96000</v>
      </c>
    </row>
    <row r="79" spans="1:16" ht="26.25" customHeight="1" x14ac:dyDescent="0.2">
      <c r="A79" s="14"/>
      <c r="B79" s="76"/>
      <c r="C79" s="74" t="s">
        <v>1818</v>
      </c>
      <c r="D79" s="79" t="s">
        <v>1169</v>
      </c>
      <c r="E79" s="13">
        <v>44443</v>
      </c>
      <c r="F79" s="77" t="s">
        <v>907</v>
      </c>
      <c r="G79" s="13">
        <v>44449</v>
      </c>
      <c r="H79" s="78" t="s">
        <v>1976</v>
      </c>
      <c r="I79" s="16">
        <v>86</v>
      </c>
      <c r="J79" s="16">
        <v>55</v>
      </c>
      <c r="K79" s="16">
        <v>27</v>
      </c>
      <c r="L79" s="16">
        <v>15</v>
      </c>
      <c r="M79" s="82">
        <v>31.927499999999998</v>
      </c>
      <c r="N79" s="73">
        <v>32</v>
      </c>
      <c r="O79" s="65">
        <v>3000</v>
      </c>
      <c r="P79" s="66">
        <f>Table22457891011234567891042[[#This Row],[PEMBULATAN]]*O79</f>
        <v>96000</v>
      </c>
    </row>
    <row r="80" spans="1:16" ht="26.25" customHeight="1" x14ac:dyDescent="0.2">
      <c r="A80" s="14"/>
      <c r="B80" s="76"/>
      <c r="C80" s="74" t="s">
        <v>1819</v>
      </c>
      <c r="D80" s="79" t="s">
        <v>1169</v>
      </c>
      <c r="E80" s="13">
        <v>44443</v>
      </c>
      <c r="F80" s="77" t="s">
        <v>907</v>
      </c>
      <c r="G80" s="13">
        <v>44449</v>
      </c>
      <c r="H80" s="78" t="s">
        <v>1976</v>
      </c>
      <c r="I80" s="16">
        <v>52</v>
      </c>
      <c r="J80" s="16">
        <v>43</v>
      </c>
      <c r="K80" s="16">
        <v>23</v>
      </c>
      <c r="L80" s="16">
        <v>8</v>
      </c>
      <c r="M80" s="82">
        <v>12.856999999999999</v>
      </c>
      <c r="N80" s="73">
        <v>13</v>
      </c>
      <c r="O80" s="65">
        <v>3000</v>
      </c>
      <c r="P80" s="66">
        <f>Table22457891011234567891042[[#This Row],[PEMBULATAN]]*O80</f>
        <v>39000</v>
      </c>
    </row>
    <row r="81" spans="1:16" ht="26.25" customHeight="1" x14ac:dyDescent="0.2">
      <c r="A81" s="14"/>
      <c r="B81" s="76"/>
      <c r="C81" s="74" t="s">
        <v>1820</v>
      </c>
      <c r="D81" s="79" t="s">
        <v>1169</v>
      </c>
      <c r="E81" s="13">
        <v>44443</v>
      </c>
      <c r="F81" s="77" t="s">
        <v>907</v>
      </c>
      <c r="G81" s="13">
        <v>44449</v>
      </c>
      <c r="H81" s="78" t="s">
        <v>1976</v>
      </c>
      <c r="I81" s="16">
        <v>52</v>
      </c>
      <c r="J81" s="16">
        <v>66</v>
      </c>
      <c r="K81" s="16">
        <v>25</v>
      </c>
      <c r="L81" s="16">
        <v>8</v>
      </c>
      <c r="M81" s="82">
        <v>21.45</v>
      </c>
      <c r="N81" s="73">
        <v>22</v>
      </c>
      <c r="O81" s="65">
        <v>3000</v>
      </c>
      <c r="P81" s="66">
        <f>Table22457891011234567891042[[#This Row],[PEMBULATAN]]*O81</f>
        <v>66000</v>
      </c>
    </row>
    <row r="82" spans="1:16" ht="26.25" customHeight="1" x14ac:dyDescent="0.2">
      <c r="A82" s="14"/>
      <c r="B82" s="76"/>
      <c r="C82" s="74" t="s">
        <v>1821</v>
      </c>
      <c r="D82" s="79" t="s">
        <v>1169</v>
      </c>
      <c r="E82" s="13">
        <v>44443</v>
      </c>
      <c r="F82" s="77" t="s">
        <v>907</v>
      </c>
      <c r="G82" s="13">
        <v>44449</v>
      </c>
      <c r="H82" s="78" t="s">
        <v>1976</v>
      </c>
      <c r="I82" s="16">
        <v>19</v>
      </c>
      <c r="J82" s="16">
        <v>19</v>
      </c>
      <c r="K82" s="16">
        <v>14</v>
      </c>
      <c r="L82" s="16">
        <v>1</v>
      </c>
      <c r="M82" s="82">
        <v>1.2635000000000001</v>
      </c>
      <c r="N82" s="73">
        <v>1</v>
      </c>
      <c r="O82" s="65">
        <v>3000</v>
      </c>
      <c r="P82" s="66">
        <f>Table22457891011234567891042[[#This Row],[PEMBULATAN]]*O82</f>
        <v>3000</v>
      </c>
    </row>
    <row r="83" spans="1:16" ht="26.25" customHeight="1" x14ac:dyDescent="0.2">
      <c r="A83" s="14"/>
      <c r="B83" s="76"/>
      <c r="C83" s="74" t="s">
        <v>1822</v>
      </c>
      <c r="D83" s="79" t="s">
        <v>1169</v>
      </c>
      <c r="E83" s="13">
        <v>44443</v>
      </c>
      <c r="F83" s="77" t="s">
        <v>907</v>
      </c>
      <c r="G83" s="13">
        <v>44449</v>
      </c>
      <c r="H83" s="78" t="s">
        <v>1976</v>
      </c>
      <c r="I83" s="16">
        <v>78</v>
      </c>
      <c r="J83" s="16">
        <v>52</v>
      </c>
      <c r="K83" s="16">
        <v>26</v>
      </c>
      <c r="L83" s="16">
        <v>9</v>
      </c>
      <c r="M83" s="82">
        <v>26.364000000000001</v>
      </c>
      <c r="N83" s="73">
        <v>27</v>
      </c>
      <c r="O83" s="65">
        <v>3000</v>
      </c>
      <c r="P83" s="66">
        <f>Table22457891011234567891042[[#This Row],[PEMBULATAN]]*O83</f>
        <v>81000</v>
      </c>
    </row>
    <row r="84" spans="1:16" ht="26.25" customHeight="1" x14ac:dyDescent="0.2">
      <c r="A84" s="14"/>
      <c r="B84" s="76"/>
      <c r="C84" s="74" t="s">
        <v>1823</v>
      </c>
      <c r="D84" s="79" t="s">
        <v>1169</v>
      </c>
      <c r="E84" s="13">
        <v>44443</v>
      </c>
      <c r="F84" s="77" t="s">
        <v>907</v>
      </c>
      <c r="G84" s="13">
        <v>44449</v>
      </c>
      <c r="H84" s="78" t="s">
        <v>1976</v>
      </c>
      <c r="I84" s="16">
        <v>72</v>
      </c>
      <c r="J84" s="16">
        <v>68</v>
      </c>
      <c r="K84" s="16">
        <v>27</v>
      </c>
      <c r="L84" s="16">
        <v>13</v>
      </c>
      <c r="M84" s="82">
        <v>33.048000000000002</v>
      </c>
      <c r="N84" s="73">
        <v>33</v>
      </c>
      <c r="O84" s="65">
        <v>3000</v>
      </c>
      <c r="P84" s="66">
        <f>Table22457891011234567891042[[#This Row],[PEMBULATAN]]*O84</f>
        <v>99000</v>
      </c>
    </row>
    <row r="85" spans="1:16" ht="26.25" customHeight="1" x14ac:dyDescent="0.2">
      <c r="A85" s="14"/>
      <c r="B85" s="76"/>
      <c r="C85" s="74" t="s">
        <v>1824</v>
      </c>
      <c r="D85" s="79" t="s">
        <v>1169</v>
      </c>
      <c r="E85" s="13">
        <v>44443</v>
      </c>
      <c r="F85" s="77" t="s">
        <v>907</v>
      </c>
      <c r="G85" s="13">
        <v>44449</v>
      </c>
      <c r="H85" s="78" t="s">
        <v>1976</v>
      </c>
      <c r="I85" s="16">
        <v>54</v>
      </c>
      <c r="J85" s="16">
        <v>40</v>
      </c>
      <c r="K85" s="16">
        <v>47</v>
      </c>
      <c r="L85" s="16">
        <v>6</v>
      </c>
      <c r="M85" s="82">
        <v>25.38</v>
      </c>
      <c r="N85" s="73">
        <v>26</v>
      </c>
      <c r="O85" s="65">
        <v>3000</v>
      </c>
      <c r="P85" s="66">
        <f>Table22457891011234567891042[[#This Row],[PEMBULATAN]]*O85</f>
        <v>78000</v>
      </c>
    </row>
    <row r="86" spans="1:16" ht="26.25" customHeight="1" x14ac:dyDescent="0.2">
      <c r="A86" s="14"/>
      <c r="B86" s="76"/>
      <c r="C86" s="74" t="s">
        <v>1825</v>
      </c>
      <c r="D86" s="79" t="s">
        <v>1169</v>
      </c>
      <c r="E86" s="13">
        <v>44443</v>
      </c>
      <c r="F86" s="77" t="s">
        <v>907</v>
      </c>
      <c r="G86" s="13">
        <v>44449</v>
      </c>
      <c r="H86" s="78" t="s">
        <v>1976</v>
      </c>
      <c r="I86" s="16">
        <v>96</v>
      </c>
      <c r="J86" s="16">
        <v>58</v>
      </c>
      <c r="K86" s="16">
        <v>21</v>
      </c>
      <c r="L86" s="16">
        <v>13</v>
      </c>
      <c r="M86" s="82">
        <v>29.231999999999999</v>
      </c>
      <c r="N86" s="73">
        <v>29</v>
      </c>
      <c r="O86" s="65">
        <v>3000</v>
      </c>
      <c r="P86" s="66">
        <f>Table22457891011234567891042[[#This Row],[PEMBULATAN]]*O86</f>
        <v>87000</v>
      </c>
    </row>
    <row r="87" spans="1:16" ht="26.25" customHeight="1" x14ac:dyDescent="0.2">
      <c r="A87" s="14"/>
      <c r="B87" s="76"/>
      <c r="C87" s="74" t="s">
        <v>1826</v>
      </c>
      <c r="D87" s="79" t="s">
        <v>1169</v>
      </c>
      <c r="E87" s="13">
        <v>44443</v>
      </c>
      <c r="F87" s="77" t="s">
        <v>907</v>
      </c>
      <c r="G87" s="13">
        <v>44449</v>
      </c>
      <c r="H87" s="78" t="s">
        <v>1976</v>
      </c>
      <c r="I87" s="16">
        <v>100</v>
      </c>
      <c r="J87" s="16">
        <v>62</v>
      </c>
      <c r="K87" s="16">
        <v>20</v>
      </c>
      <c r="L87" s="16">
        <v>15</v>
      </c>
      <c r="M87" s="82">
        <v>31</v>
      </c>
      <c r="N87" s="73">
        <v>31</v>
      </c>
      <c r="O87" s="65">
        <v>3000</v>
      </c>
      <c r="P87" s="66">
        <f>Table22457891011234567891042[[#This Row],[PEMBULATAN]]*O87</f>
        <v>93000</v>
      </c>
    </row>
    <row r="88" spans="1:16" ht="26.25" customHeight="1" x14ac:dyDescent="0.2">
      <c r="A88" s="14"/>
      <c r="B88" s="76"/>
      <c r="C88" s="74" t="s">
        <v>1827</v>
      </c>
      <c r="D88" s="79" t="s">
        <v>1169</v>
      </c>
      <c r="E88" s="13">
        <v>44443</v>
      </c>
      <c r="F88" s="77" t="s">
        <v>907</v>
      </c>
      <c r="G88" s="13">
        <v>44449</v>
      </c>
      <c r="H88" s="78" t="s">
        <v>1976</v>
      </c>
      <c r="I88" s="16">
        <v>98</v>
      </c>
      <c r="J88" s="16">
        <v>67</v>
      </c>
      <c r="K88" s="16">
        <v>18</v>
      </c>
      <c r="L88" s="16">
        <v>17</v>
      </c>
      <c r="M88" s="82">
        <v>29.547000000000001</v>
      </c>
      <c r="N88" s="73">
        <v>30</v>
      </c>
      <c r="O88" s="65">
        <v>3000</v>
      </c>
      <c r="P88" s="66">
        <f>Table22457891011234567891042[[#This Row],[PEMBULATAN]]*O88</f>
        <v>90000</v>
      </c>
    </row>
    <row r="89" spans="1:16" ht="26.25" customHeight="1" x14ac:dyDescent="0.2">
      <c r="A89" s="14"/>
      <c r="B89" s="76"/>
      <c r="C89" s="74" t="s">
        <v>1828</v>
      </c>
      <c r="D89" s="79" t="s">
        <v>1169</v>
      </c>
      <c r="E89" s="13">
        <v>44443</v>
      </c>
      <c r="F89" s="77" t="s">
        <v>907</v>
      </c>
      <c r="G89" s="13">
        <v>44449</v>
      </c>
      <c r="H89" s="78" t="s">
        <v>1976</v>
      </c>
      <c r="I89" s="16">
        <v>82</v>
      </c>
      <c r="J89" s="16">
        <v>50</v>
      </c>
      <c r="K89" s="16">
        <v>34</v>
      </c>
      <c r="L89" s="16">
        <v>18</v>
      </c>
      <c r="M89" s="82">
        <v>34.85</v>
      </c>
      <c r="N89" s="73">
        <v>35</v>
      </c>
      <c r="O89" s="65">
        <v>3000</v>
      </c>
      <c r="P89" s="66">
        <f>Table22457891011234567891042[[#This Row],[PEMBULATAN]]*O89</f>
        <v>105000</v>
      </c>
    </row>
    <row r="90" spans="1:16" ht="26.25" customHeight="1" x14ac:dyDescent="0.2">
      <c r="A90" s="14"/>
      <c r="B90" s="76"/>
      <c r="C90" s="74" t="s">
        <v>1829</v>
      </c>
      <c r="D90" s="79" t="s">
        <v>1169</v>
      </c>
      <c r="E90" s="13">
        <v>44443</v>
      </c>
      <c r="F90" s="77" t="s">
        <v>907</v>
      </c>
      <c r="G90" s="13">
        <v>44449</v>
      </c>
      <c r="H90" s="78" t="s">
        <v>1976</v>
      </c>
      <c r="I90" s="16">
        <v>50</v>
      </c>
      <c r="J90" s="16">
        <v>60</v>
      </c>
      <c r="K90" s="16">
        <v>36</v>
      </c>
      <c r="L90" s="16">
        <v>8</v>
      </c>
      <c r="M90" s="82">
        <v>27</v>
      </c>
      <c r="N90" s="73">
        <v>27</v>
      </c>
      <c r="O90" s="65">
        <v>3000</v>
      </c>
      <c r="P90" s="66">
        <f>Table22457891011234567891042[[#This Row],[PEMBULATAN]]*O90</f>
        <v>81000</v>
      </c>
    </row>
    <row r="91" spans="1:16" ht="26.25" customHeight="1" x14ac:dyDescent="0.2">
      <c r="A91" s="14"/>
      <c r="B91" s="76"/>
      <c r="C91" s="74" t="s">
        <v>1830</v>
      </c>
      <c r="D91" s="79" t="s">
        <v>1169</v>
      </c>
      <c r="E91" s="13">
        <v>44443</v>
      </c>
      <c r="F91" s="77" t="s">
        <v>907</v>
      </c>
      <c r="G91" s="13">
        <v>44449</v>
      </c>
      <c r="H91" s="78" t="s">
        <v>1976</v>
      </c>
      <c r="I91" s="16">
        <v>100</v>
      </c>
      <c r="J91" s="16">
        <v>59</v>
      </c>
      <c r="K91" s="16">
        <v>31</v>
      </c>
      <c r="L91" s="16">
        <v>30</v>
      </c>
      <c r="M91" s="82">
        <v>45.725000000000001</v>
      </c>
      <c r="N91" s="73">
        <v>46</v>
      </c>
      <c r="O91" s="65">
        <v>3000</v>
      </c>
      <c r="P91" s="66">
        <f>Table22457891011234567891042[[#This Row],[PEMBULATAN]]*O91</f>
        <v>138000</v>
      </c>
    </row>
    <row r="92" spans="1:16" ht="26.25" customHeight="1" x14ac:dyDescent="0.2">
      <c r="A92" s="14"/>
      <c r="B92" s="76"/>
      <c r="C92" s="74" t="s">
        <v>1831</v>
      </c>
      <c r="D92" s="79" t="s">
        <v>1169</v>
      </c>
      <c r="E92" s="13">
        <v>44443</v>
      </c>
      <c r="F92" s="77" t="s">
        <v>907</v>
      </c>
      <c r="G92" s="13">
        <v>44449</v>
      </c>
      <c r="H92" s="78" t="s">
        <v>1976</v>
      </c>
      <c r="I92" s="16">
        <v>98</v>
      </c>
      <c r="J92" s="16">
        <v>57</v>
      </c>
      <c r="K92" s="16">
        <v>33</v>
      </c>
      <c r="L92" s="16">
        <v>26</v>
      </c>
      <c r="M92" s="82">
        <v>46.084499999999998</v>
      </c>
      <c r="N92" s="73">
        <v>46</v>
      </c>
      <c r="O92" s="65">
        <v>3000</v>
      </c>
      <c r="P92" s="66">
        <f>Table22457891011234567891042[[#This Row],[PEMBULATAN]]*O92</f>
        <v>138000</v>
      </c>
    </row>
    <row r="93" spans="1:16" ht="26.25" customHeight="1" x14ac:dyDescent="0.2">
      <c r="A93" s="14"/>
      <c r="B93" s="76"/>
      <c r="C93" s="74" t="s">
        <v>1832</v>
      </c>
      <c r="D93" s="79" t="s">
        <v>1169</v>
      </c>
      <c r="E93" s="13">
        <v>44443</v>
      </c>
      <c r="F93" s="77" t="s">
        <v>907</v>
      </c>
      <c r="G93" s="13">
        <v>44449</v>
      </c>
      <c r="H93" s="78" t="s">
        <v>1976</v>
      </c>
      <c r="I93" s="16">
        <v>104</v>
      </c>
      <c r="J93" s="16">
        <v>55</v>
      </c>
      <c r="K93" s="16">
        <v>25</v>
      </c>
      <c r="L93" s="16">
        <v>24</v>
      </c>
      <c r="M93" s="82">
        <v>35.75</v>
      </c>
      <c r="N93" s="73">
        <v>36</v>
      </c>
      <c r="O93" s="65">
        <v>3000</v>
      </c>
      <c r="P93" s="66">
        <f>Table22457891011234567891042[[#This Row],[PEMBULATAN]]*O93</f>
        <v>108000</v>
      </c>
    </row>
    <row r="94" spans="1:16" ht="26.25" customHeight="1" x14ac:dyDescent="0.2">
      <c r="A94" s="14"/>
      <c r="B94" s="76"/>
      <c r="C94" s="74" t="s">
        <v>1833</v>
      </c>
      <c r="D94" s="79" t="s">
        <v>1169</v>
      </c>
      <c r="E94" s="13">
        <v>44443</v>
      </c>
      <c r="F94" s="77" t="s">
        <v>907</v>
      </c>
      <c r="G94" s="13">
        <v>44449</v>
      </c>
      <c r="H94" s="78" t="s">
        <v>1976</v>
      </c>
      <c r="I94" s="16">
        <v>80</v>
      </c>
      <c r="J94" s="16">
        <v>50</v>
      </c>
      <c r="K94" s="16">
        <v>30</v>
      </c>
      <c r="L94" s="16">
        <v>15</v>
      </c>
      <c r="M94" s="82">
        <v>30</v>
      </c>
      <c r="N94" s="73">
        <v>30</v>
      </c>
      <c r="O94" s="65">
        <v>3000</v>
      </c>
      <c r="P94" s="66">
        <f>Table22457891011234567891042[[#This Row],[PEMBULATAN]]*O94</f>
        <v>90000</v>
      </c>
    </row>
    <row r="95" spans="1:16" ht="26.25" customHeight="1" x14ac:dyDescent="0.2">
      <c r="A95" s="14"/>
      <c r="B95" s="76"/>
      <c r="C95" s="74" t="s">
        <v>1834</v>
      </c>
      <c r="D95" s="79" t="s">
        <v>1169</v>
      </c>
      <c r="E95" s="13">
        <v>44443</v>
      </c>
      <c r="F95" s="77" t="s">
        <v>907</v>
      </c>
      <c r="G95" s="13">
        <v>44449</v>
      </c>
      <c r="H95" s="78" t="s">
        <v>1976</v>
      </c>
      <c r="I95" s="16">
        <v>48</v>
      </c>
      <c r="J95" s="16">
        <v>28</v>
      </c>
      <c r="K95" s="16">
        <v>27</v>
      </c>
      <c r="L95" s="16">
        <v>2</v>
      </c>
      <c r="M95" s="82">
        <v>9.0719999999999992</v>
      </c>
      <c r="N95" s="73">
        <v>9</v>
      </c>
      <c r="O95" s="65">
        <v>3000</v>
      </c>
      <c r="P95" s="66">
        <f>Table22457891011234567891042[[#This Row],[PEMBULATAN]]*O95</f>
        <v>27000</v>
      </c>
    </row>
    <row r="96" spans="1:16" ht="26.25" customHeight="1" x14ac:dyDescent="0.2">
      <c r="A96" s="14"/>
      <c r="B96" s="76"/>
      <c r="C96" s="74" t="s">
        <v>1835</v>
      </c>
      <c r="D96" s="79" t="s">
        <v>1169</v>
      </c>
      <c r="E96" s="13">
        <v>44443</v>
      </c>
      <c r="F96" s="77" t="s">
        <v>907</v>
      </c>
      <c r="G96" s="13">
        <v>44449</v>
      </c>
      <c r="H96" s="78" t="s">
        <v>1976</v>
      </c>
      <c r="I96" s="16">
        <v>50</v>
      </c>
      <c r="J96" s="16">
        <v>47</v>
      </c>
      <c r="K96" s="16">
        <v>20</v>
      </c>
      <c r="L96" s="16">
        <v>4</v>
      </c>
      <c r="M96" s="82">
        <v>11.75</v>
      </c>
      <c r="N96" s="73">
        <v>12</v>
      </c>
      <c r="O96" s="65">
        <v>3000</v>
      </c>
      <c r="P96" s="66">
        <f>Table22457891011234567891042[[#This Row],[PEMBULATAN]]*O96</f>
        <v>36000</v>
      </c>
    </row>
    <row r="97" spans="1:16" ht="26.25" customHeight="1" x14ac:dyDescent="0.2">
      <c r="A97" s="14"/>
      <c r="B97" s="76"/>
      <c r="C97" s="74" t="s">
        <v>1836</v>
      </c>
      <c r="D97" s="79" t="s">
        <v>1169</v>
      </c>
      <c r="E97" s="13">
        <v>44443</v>
      </c>
      <c r="F97" s="77" t="s">
        <v>907</v>
      </c>
      <c r="G97" s="13">
        <v>44449</v>
      </c>
      <c r="H97" s="78" t="s">
        <v>1976</v>
      </c>
      <c r="I97" s="16">
        <v>52</v>
      </c>
      <c r="J97" s="16">
        <v>36</v>
      </c>
      <c r="K97" s="16">
        <v>20</v>
      </c>
      <c r="L97" s="16">
        <v>3</v>
      </c>
      <c r="M97" s="82">
        <v>9.36</v>
      </c>
      <c r="N97" s="73">
        <v>10</v>
      </c>
      <c r="O97" s="65">
        <v>3000</v>
      </c>
      <c r="P97" s="66">
        <f>Table22457891011234567891042[[#This Row],[PEMBULATAN]]*O97</f>
        <v>30000</v>
      </c>
    </row>
    <row r="98" spans="1:16" ht="26.25" customHeight="1" x14ac:dyDescent="0.2">
      <c r="A98" s="14"/>
      <c r="B98" s="76"/>
      <c r="C98" s="74" t="s">
        <v>1837</v>
      </c>
      <c r="D98" s="79" t="s">
        <v>1169</v>
      </c>
      <c r="E98" s="13">
        <v>44443</v>
      </c>
      <c r="F98" s="77" t="s">
        <v>907</v>
      </c>
      <c r="G98" s="13">
        <v>44449</v>
      </c>
      <c r="H98" s="78" t="s">
        <v>1976</v>
      </c>
      <c r="I98" s="16">
        <v>76</v>
      </c>
      <c r="J98" s="16">
        <v>40</v>
      </c>
      <c r="K98" s="16">
        <v>30</v>
      </c>
      <c r="L98" s="16">
        <v>7</v>
      </c>
      <c r="M98" s="82">
        <v>22.8</v>
      </c>
      <c r="N98" s="73">
        <v>23</v>
      </c>
      <c r="O98" s="65">
        <v>3000</v>
      </c>
      <c r="P98" s="66">
        <f>Table22457891011234567891042[[#This Row],[PEMBULATAN]]*O98</f>
        <v>69000</v>
      </c>
    </row>
    <row r="99" spans="1:16" ht="26.25" customHeight="1" x14ac:dyDescent="0.2">
      <c r="A99" s="14"/>
      <c r="B99" s="76"/>
      <c r="C99" s="74" t="s">
        <v>1838</v>
      </c>
      <c r="D99" s="79" t="s">
        <v>1169</v>
      </c>
      <c r="E99" s="13">
        <v>44443</v>
      </c>
      <c r="F99" s="77" t="s">
        <v>907</v>
      </c>
      <c r="G99" s="13">
        <v>44449</v>
      </c>
      <c r="H99" s="78" t="s">
        <v>1976</v>
      </c>
      <c r="I99" s="16">
        <v>71</v>
      </c>
      <c r="J99" s="16">
        <v>50</v>
      </c>
      <c r="K99" s="16">
        <v>20</v>
      </c>
      <c r="L99" s="16">
        <v>8</v>
      </c>
      <c r="M99" s="82">
        <v>17.75</v>
      </c>
      <c r="N99" s="73">
        <v>18</v>
      </c>
      <c r="O99" s="65">
        <v>3000</v>
      </c>
      <c r="P99" s="66">
        <f>Table22457891011234567891042[[#This Row],[PEMBULATAN]]*O99</f>
        <v>54000</v>
      </c>
    </row>
    <row r="100" spans="1:16" ht="26.25" customHeight="1" x14ac:dyDescent="0.2">
      <c r="A100" s="14"/>
      <c r="B100" s="76"/>
      <c r="C100" s="74" t="s">
        <v>1839</v>
      </c>
      <c r="D100" s="79" t="s">
        <v>1169</v>
      </c>
      <c r="E100" s="13">
        <v>44443</v>
      </c>
      <c r="F100" s="77" t="s">
        <v>907</v>
      </c>
      <c r="G100" s="13">
        <v>44449</v>
      </c>
      <c r="H100" s="78" t="s">
        <v>1976</v>
      </c>
      <c r="I100" s="16">
        <v>70</v>
      </c>
      <c r="J100" s="16">
        <v>51</v>
      </c>
      <c r="K100" s="16">
        <v>36</v>
      </c>
      <c r="L100" s="16">
        <v>7</v>
      </c>
      <c r="M100" s="82">
        <v>32.130000000000003</v>
      </c>
      <c r="N100" s="73">
        <v>32</v>
      </c>
      <c r="O100" s="65">
        <v>3000</v>
      </c>
      <c r="P100" s="66">
        <f>Table22457891011234567891042[[#This Row],[PEMBULATAN]]*O100</f>
        <v>96000</v>
      </c>
    </row>
    <row r="101" spans="1:16" ht="26.25" customHeight="1" x14ac:dyDescent="0.2">
      <c r="A101" s="14"/>
      <c r="B101" s="76"/>
      <c r="C101" s="74" t="s">
        <v>1840</v>
      </c>
      <c r="D101" s="79" t="s">
        <v>1169</v>
      </c>
      <c r="E101" s="13">
        <v>44443</v>
      </c>
      <c r="F101" s="77" t="s">
        <v>907</v>
      </c>
      <c r="G101" s="13">
        <v>44449</v>
      </c>
      <c r="H101" s="78" t="s">
        <v>1976</v>
      </c>
      <c r="I101" s="16">
        <v>50</v>
      </c>
      <c r="J101" s="16">
        <v>54</v>
      </c>
      <c r="K101" s="16">
        <v>22</v>
      </c>
      <c r="L101" s="16">
        <v>3</v>
      </c>
      <c r="M101" s="82">
        <v>14.85</v>
      </c>
      <c r="N101" s="73">
        <v>15</v>
      </c>
      <c r="O101" s="65">
        <v>3000</v>
      </c>
      <c r="P101" s="66">
        <f>Table22457891011234567891042[[#This Row],[PEMBULATAN]]*O101</f>
        <v>45000</v>
      </c>
    </row>
    <row r="102" spans="1:16" ht="26.25" customHeight="1" x14ac:dyDescent="0.2">
      <c r="A102" s="14"/>
      <c r="B102" s="76"/>
      <c r="C102" s="74" t="s">
        <v>1841</v>
      </c>
      <c r="D102" s="79" t="s">
        <v>1169</v>
      </c>
      <c r="E102" s="13">
        <v>44443</v>
      </c>
      <c r="F102" s="77" t="s">
        <v>907</v>
      </c>
      <c r="G102" s="13">
        <v>44449</v>
      </c>
      <c r="H102" s="78" t="s">
        <v>1976</v>
      </c>
      <c r="I102" s="16">
        <v>55</v>
      </c>
      <c r="J102" s="16">
        <v>53</v>
      </c>
      <c r="K102" s="16">
        <v>23</v>
      </c>
      <c r="L102" s="16">
        <v>7</v>
      </c>
      <c r="M102" s="82">
        <v>16.76125</v>
      </c>
      <c r="N102" s="73">
        <v>17</v>
      </c>
      <c r="O102" s="65">
        <v>3000</v>
      </c>
      <c r="P102" s="66">
        <f>Table22457891011234567891042[[#This Row],[PEMBULATAN]]*O102</f>
        <v>51000</v>
      </c>
    </row>
    <row r="103" spans="1:16" ht="26.25" customHeight="1" x14ac:dyDescent="0.2">
      <c r="A103" s="14"/>
      <c r="B103" s="76"/>
      <c r="C103" s="74" t="s">
        <v>1842</v>
      </c>
      <c r="D103" s="79" t="s">
        <v>1169</v>
      </c>
      <c r="E103" s="13">
        <v>44443</v>
      </c>
      <c r="F103" s="77" t="s">
        <v>907</v>
      </c>
      <c r="G103" s="13">
        <v>44449</v>
      </c>
      <c r="H103" s="78" t="s">
        <v>1976</v>
      </c>
      <c r="I103" s="16">
        <v>104</v>
      </c>
      <c r="J103" s="16">
        <v>56</v>
      </c>
      <c r="K103" s="16">
        <v>32</v>
      </c>
      <c r="L103" s="16">
        <v>18</v>
      </c>
      <c r="M103" s="82">
        <v>46.591999999999999</v>
      </c>
      <c r="N103" s="73">
        <v>47</v>
      </c>
      <c r="O103" s="65">
        <v>3000</v>
      </c>
      <c r="P103" s="66">
        <f>Table22457891011234567891042[[#This Row],[PEMBULATAN]]*O103</f>
        <v>141000</v>
      </c>
    </row>
    <row r="104" spans="1:16" ht="26.25" customHeight="1" x14ac:dyDescent="0.2">
      <c r="A104" s="14"/>
      <c r="B104" s="76"/>
      <c r="C104" s="74" t="s">
        <v>1843</v>
      </c>
      <c r="D104" s="79" t="s">
        <v>1169</v>
      </c>
      <c r="E104" s="13">
        <v>44443</v>
      </c>
      <c r="F104" s="77" t="s">
        <v>907</v>
      </c>
      <c r="G104" s="13">
        <v>44449</v>
      </c>
      <c r="H104" s="78" t="s">
        <v>1976</v>
      </c>
      <c r="I104" s="16">
        <v>68</v>
      </c>
      <c r="J104" s="16">
        <v>58</v>
      </c>
      <c r="K104" s="16">
        <v>14</v>
      </c>
      <c r="L104" s="16">
        <v>7</v>
      </c>
      <c r="M104" s="82">
        <v>13.804</v>
      </c>
      <c r="N104" s="73">
        <v>14</v>
      </c>
      <c r="O104" s="65">
        <v>3000</v>
      </c>
      <c r="P104" s="66">
        <f>Table22457891011234567891042[[#This Row],[PEMBULATAN]]*O104</f>
        <v>42000</v>
      </c>
    </row>
    <row r="105" spans="1:16" ht="26.25" customHeight="1" x14ac:dyDescent="0.2">
      <c r="A105" s="14"/>
      <c r="B105" s="76"/>
      <c r="C105" s="74" t="s">
        <v>1844</v>
      </c>
      <c r="D105" s="79" t="s">
        <v>1169</v>
      </c>
      <c r="E105" s="13">
        <v>44443</v>
      </c>
      <c r="F105" s="77" t="s">
        <v>907</v>
      </c>
      <c r="G105" s="13">
        <v>44449</v>
      </c>
      <c r="H105" s="78" t="s">
        <v>1976</v>
      </c>
      <c r="I105" s="16">
        <v>48</v>
      </c>
      <c r="J105" s="16">
        <v>42</v>
      </c>
      <c r="K105" s="16">
        <v>25</v>
      </c>
      <c r="L105" s="16">
        <v>7</v>
      </c>
      <c r="M105" s="82">
        <v>12.6</v>
      </c>
      <c r="N105" s="73">
        <v>13</v>
      </c>
      <c r="O105" s="65">
        <v>3000</v>
      </c>
      <c r="P105" s="66">
        <f>Table22457891011234567891042[[#This Row],[PEMBULATAN]]*O105</f>
        <v>39000</v>
      </c>
    </row>
    <row r="106" spans="1:16" ht="26.25" customHeight="1" x14ac:dyDescent="0.2">
      <c r="A106" s="14"/>
      <c r="B106" s="76"/>
      <c r="C106" s="74" t="s">
        <v>1845</v>
      </c>
      <c r="D106" s="79" t="s">
        <v>1169</v>
      </c>
      <c r="E106" s="13">
        <v>44443</v>
      </c>
      <c r="F106" s="77" t="s">
        <v>907</v>
      </c>
      <c r="G106" s="13">
        <v>44449</v>
      </c>
      <c r="H106" s="78" t="s">
        <v>1976</v>
      </c>
      <c r="I106" s="16">
        <v>60</v>
      </c>
      <c r="J106" s="16">
        <v>40</v>
      </c>
      <c r="K106" s="16">
        <v>43</v>
      </c>
      <c r="L106" s="16">
        <v>9</v>
      </c>
      <c r="M106" s="82">
        <v>25.8</v>
      </c>
      <c r="N106" s="73">
        <v>26</v>
      </c>
      <c r="O106" s="65">
        <v>3000</v>
      </c>
      <c r="P106" s="66">
        <f>Table22457891011234567891042[[#This Row],[PEMBULATAN]]*O106</f>
        <v>78000</v>
      </c>
    </row>
    <row r="107" spans="1:16" ht="26.25" customHeight="1" x14ac:dyDescent="0.2">
      <c r="A107" s="14"/>
      <c r="B107" s="76"/>
      <c r="C107" s="74" t="s">
        <v>1846</v>
      </c>
      <c r="D107" s="79" t="s">
        <v>1169</v>
      </c>
      <c r="E107" s="13">
        <v>44443</v>
      </c>
      <c r="F107" s="77" t="s">
        <v>907</v>
      </c>
      <c r="G107" s="13">
        <v>44449</v>
      </c>
      <c r="H107" s="78" t="s">
        <v>1976</v>
      </c>
      <c r="I107" s="16">
        <v>87</v>
      </c>
      <c r="J107" s="16">
        <v>52</v>
      </c>
      <c r="K107" s="16">
        <v>31</v>
      </c>
      <c r="L107" s="16">
        <v>10</v>
      </c>
      <c r="M107" s="82">
        <v>35.061</v>
      </c>
      <c r="N107" s="73">
        <v>35</v>
      </c>
      <c r="O107" s="65">
        <v>3000</v>
      </c>
      <c r="P107" s="66">
        <f>Table22457891011234567891042[[#This Row],[PEMBULATAN]]*O107</f>
        <v>105000</v>
      </c>
    </row>
    <row r="108" spans="1:16" ht="26.25" customHeight="1" x14ac:dyDescent="0.2">
      <c r="A108" s="14"/>
      <c r="B108" s="76"/>
      <c r="C108" s="74" t="s">
        <v>1847</v>
      </c>
      <c r="D108" s="79" t="s">
        <v>1169</v>
      </c>
      <c r="E108" s="13">
        <v>44443</v>
      </c>
      <c r="F108" s="77" t="s">
        <v>907</v>
      </c>
      <c r="G108" s="13">
        <v>44449</v>
      </c>
      <c r="H108" s="78" t="s">
        <v>1976</v>
      </c>
      <c r="I108" s="16">
        <v>82</v>
      </c>
      <c r="J108" s="16">
        <v>55</v>
      </c>
      <c r="K108" s="16">
        <v>23</v>
      </c>
      <c r="L108" s="16">
        <v>9</v>
      </c>
      <c r="M108" s="82">
        <v>25.932500000000001</v>
      </c>
      <c r="N108" s="73">
        <v>26</v>
      </c>
      <c r="O108" s="65">
        <v>3000</v>
      </c>
      <c r="P108" s="66">
        <f>Table22457891011234567891042[[#This Row],[PEMBULATAN]]*O108</f>
        <v>78000</v>
      </c>
    </row>
    <row r="109" spans="1:16" ht="26.25" customHeight="1" x14ac:dyDescent="0.2">
      <c r="A109" s="14"/>
      <c r="B109" s="76"/>
      <c r="C109" s="74" t="s">
        <v>1848</v>
      </c>
      <c r="D109" s="79" t="s">
        <v>1169</v>
      </c>
      <c r="E109" s="13">
        <v>44443</v>
      </c>
      <c r="F109" s="77" t="s">
        <v>907</v>
      </c>
      <c r="G109" s="13">
        <v>44449</v>
      </c>
      <c r="H109" s="78" t="s">
        <v>1976</v>
      </c>
      <c r="I109" s="16">
        <v>53</v>
      </c>
      <c r="J109" s="16">
        <v>36</v>
      </c>
      <c r="K109" s="16">
        <v>21</v>
      </c>
      <c r="L109" s="16">
        <v>4</v>
      </c>
      <c r="M109" s="82">
        <v>10.016999999999999</v>
      </c>
      <c r="N109" s="73">
        <v>10</v>
      </c>
      <c r="O109" s="65">
        <v>3000</v>
      </c>
      <c r="P109" s="66">
        <f>Table22457891011234567891042[[#This Row],[PEMBULATAN]]*O109</f>
        <v>30000</v>
      </c>
    </row>
    <row r="110" spans="1:16" ht="26.25" customHeight="1" x14ac:dyDescent="0.2">
      <c r="A110" s="14"/>
      <c r="B110" s="76"/>
      <c r="C110" s="74" t="s">
        <v>1849</v>
      </c>
      <c r="D110" s="79" t="s">
        <v>1169</v>
      </c>
      <c r="E110" s="13">
        <v>44443</v>
      </c>
      <c r="F110" s="77" t="s">
        <v>907</v>
      </c>
      <c r="G110" s="13">
        <v>44449</v>
      </c>
      <c r="H110" s="78" t="s">
        <v>1976</v>
      </c>
      <c r="I110" s="16">
        <v>87</v>
      </c>
      <c r="J110" s="16">
        <v>52</v>
      </c>
      <c r="K110" s="16">
        <v>33</v>
      </c>
      <c r="L110" s="16">
        <v>6</v>
      </c>
      <c r="M110" s="82">
        <v>37.323</v>
      </c>
      <c r="N110" s="73">
        <v>38</v>
      </c>
      <c r="O110" s="65">
        <v>3000</v>
      </c>
      <c r="P110" s="66">
        <f>Table22457891011234567891042[[#This Row],[PEMBULATAN]]*O110</f>
        <v>114000</v>
      </c>
    </row>
    <row r="111" spans="1:16" ht="26.25" customHeight="1" x14ac:dyDescent="0.2">
      <c r="A111" s="14"/>
      <c r="B111" s="76"/>
      <c r="C111" s="74" t="s">
        <v>1850</v>
      </c>
      <c r="D111" s="79" t="s">
        <v>1169</v>
      </c>
      <c r="E111" s="13">
        <v>44443</v>
      </c>
      <c r="F111" s="77" t="s">
        <v>907</v>
      </c>
      <c r="G111" s="13">
        <v>44449</v>
      </c>
      <c r="H111" s="78" t="s">
        <v>1976</v>
      </c>
      <c r="I111" s="16">
        <v>87</v>
      </c>
      <c r="J111" s="16">
        <v>57</v>
      </c>
      <c r="K111" s="16">
        <v>32</v>
      </c>
      <c r="L111" s="16">
        <v>13</v>
      </c>
      <c r="M111" s="82">
        <v>39.671999999999997</v>
      </c>
      <c r="N111" s="73">
        <v>40</v>
      </c>
      <c r="O111" s="65">
        <v>3000</v>
      </c>
      <c r="P111" s="66">
        <f>Table22457891011234567891042[[#This Row],[PEMBULATAN]]*O111</f>
        <v>120000</v>
      </c>
    </row>
    <row r="112" spans="1:16" ht="26.25" customHeight="1" x14ac:dyDescent="0.2">
      <c r="A112" s="14"/>
      <c r="B112" s="76"/>
      <c r="C112" s="74" t="s">
        <v>1851</v>
      </c>
      <c r="D112" s="79" t="s">
        <v>1169</v>
      </c>
      <c r="E112" s="13">
        <v>44443</v>
      </c>
      <c r="F112" s="77" t="s">
        <v>907</v>
      </c>
      <c r="G112" s="13">
        <v>44449</v>
      </c>
      <c r="H112" s="78" t="s">
        <v>1976</v>
      </c>
      <c r="I112" s="16">
        <v>90</v>
      </c>
      <c r="J112" s="16">
        <v>51</v>
      </c>
      <c r="K112" s="16">
        <v>29</v>
      </c>
      <c r="L112" s="16">
        <v>18</v>
      </c>
      <c r="M112" s="82">
        <v>33.277500000000003</v>
      </c>
      <c r="N112" s="73">
        <v>33</v>
      </c>
      <c r="O112" s="65">
        <v>3000</v>
      </c>
      <c r="P112" s="66">
        <f>Table22457891011234567891042[[#This Row],[PEMBULATAN]]*O112</f>
        <v>99000</v>
      </c>
    </row>
    <row r="113" spans="1:16" ht="26.25" customHeight="1" x14ac:dyDescent="0.2">
      <c r="A113" s="14"/>
      <c r="B113" s="76"/>
      <c r="C113" s="74" t="s">
        <v>1852</v>
      </c>
      <c r="D113" s="79" t="s">
        <v>1169</v>
      </c>
      <c r="E113" s="13">
        <v>44443</v>
      </c>
      <c r="F113" s="77" t="s">
        <v>907</v>
      </c>
      <c r="G113" s="13">
        <v>44449</v>
      </c>
      <c r="H113" s="78" t="s">
        <v>1976</v>
      </c>
      <c r="I113" s="16">
        <v>95</v>
      </c>
      <c r="J113" s="16">
        <v>52</v>
      </c>
      <c r="K113" s="16">
        <v>31</v>
      </c>
      <c r="L113" s="16">
        <v>16</v>
      </c>
      <c r="M113" s="82">
        <v>38.284999999999997</v>
      </c>
      <c r="N113" s="73">
        <v>38</v>
      </c>
      <c r="O113" s="65">
        <v>3000</v>
      </c>
      <c r="P113" s="66">
        <f>Table22457891011234567891042[[#This Row],[PEMBULATAN]]*O113</f>
        <v>114000</v>
      </c>
    </row>
    <row r="114" spans="1:16" ht="26.25" customHeight="1" x14ac:dyDescent="0.2">
      <c r="A114" s="14"/>
      <c r="B114" s="76"/>
      <c r="C114" s="74" t="s">
        <v>1853</v>
      </c>
      <c r="D114" s="79" t="s">
        <v>1169</v>
      </c>
      <c r="E114" s="13">
        <v>44443</v>
      </c>
      <c r="F114" s="77" t="s">
        <v>907</v>
      </c>
      <c r="G114" s="13">
        <v>44449</v>
      </c>
      <c r="H114" s="78" t="s">
        <v>1976</v>
      </c>
      <c r="I114" s="16">
        <v>60</v>
      </c>
      <c r="J114" s="16">
        <v>43</v>
      </c>
      <c r="K114" s="16">
        <v>16</v>
      </c>
      <c r="L114" s="16">
        <v>5</v>
      </c>
      <c r="M114" s="82">
        <v>10.32</v>
      </c>
      <c r="N114" s="73">
        <v>11</v>
      </c>
      <c r="O114" s="65">
        <v>3000</v>
      </c>
      <c r="P114" s="66">
        <f>Table22457891011234567891042[[#This Row],[PEMBULATAN]]*O114</f>
        <v>33000</v>
      </c>
    </row>
    <row r="115" spans="1:16" ht="26.25" customHeight="1" x14ac:dyDescent="0.2">
      <c r="A115" s="14"/>
      <c r="B115" s="76"/>
      <c r="C115" s="74" t="s">
        <v>1854</v>
      </c>
      <c r="D115" s="79" t="s">
        <v>1169</v>
      </c>
      <c r="E115" s="13">
        <v>44443</v>
      </c>
      <c r="F115" s="77" t="s">
        <v>907</v>
      </c>
      <c r="G115" s="13">
        <v>44449</v>
      </c>
      <c r="H115" s="78" t="s">
        <v>1976</v>
      </c>
      <c r="I115" s="16">
        <v>83</v>
      </c>
      <c r="J115" s="16">
        <v>46</v>
      </c>
      <c r="K115" s="16">
        <v>19</v>
      </c>
      <c r="L115" s="16">
        <v>11</v>
      </c>
      <c r="M115" s="82">
        <v>18.1355</v>
      </c>
      <c r="N115" s="73">
        <v>18</v>
      </c>
      <c r="O115" s="65">
        <v>3000</v>
      </c>
      <c r="P115" s="66">
        <f>Table22457891011234567891042[[#This Row],[PEMBULATAN]]*O115</f>
        <v>54000</v>
      </c>
    </row>
    <row r="116" spans="1:16" ht="26.25" customHeight="1" x14ac:dyDescent="0.2">
      <c r="A116" s="14"/>
      <c r="B116" s="76"/>
      <c r="C116" s="74" t="s">
        <v>1855</v>
      </c>
      <c r="D116" s="79" t="s">
        <v>1169</v>
      </c>
      <c r="E116" s="13">
        <v>44443</v>
      </c>
      <c r="F116" s="77" t="s">
        <v>907</v>
      </c>
      <c r="G116" s="13">
        <v>44449</v>
      </c>
      <c r="H116" s="78" t="s">
        <v>1976</v>
      </c>
      <c r="I116" s="16">
        <v>83</v>
      </c>
      <c r="J116" s="16">
        <v>57</v>
      </c>
      <c r="K116" s="16">
        <v>22</v>
      </c>
      <c r="L116" s="16">
        <v>11</v>
      </c>
      <c r="M116" s="82">
        <v>26.020499999999998</v>
      </c>
      <c r="N116" s="73">
        <v>26</v>
      </c>
      <c r="O116" s="65">
        <v>3000</v>
      </c>
      <c r="P116" s="66">
        <f>Table22457891011234567891042[[#This Row],[PEMBULATAN]]*O116</f>
        <v>78000</v>
      </c>
    </row>
    <row r="117" spans="1:16" ht="26.25" customHeight="1" x14ac:dyDescent="0.2">
      <c r="A117" s="14"/>
      <c r="B117" s="76"/>
      <c r="C117" s="74" t="s">
        <v>1856</v>
      </c>
      <c r="D117" s="79" t="s">
        <v>1169</v>
      </c>
      <c r="E117" s="13">
        <v>44443</v>
      </c>
      <c r="F117" s="77" t="s">
        <v>907</v>
      </c>
      <c r="G117" s="13">
        <v>44449</v>
      </c>
      <c r="H117" s="78" t="s">
        <v>1976</v>
      </c>
      <c r="I117" s="16">
        <v>96</v>
      </c>
      <c r="J117" s="16">
        <v>63</v>
      </c>
      <c r="K117" s="16">
        <v>23</v>
      </c>
      <c r="L117" s="16">
        <v>7</v>
      </c>
      <c r="M117" s="82">
        <v>34.776000000000003</v>
      </c>
      <c r="N117" s="73">
        <v>35</v>
      </c>
      <c r="O117" s="65">
        <v>3000</v>
      </c>
      <c r="P117" s="66">
        <f>Table22457891011234567891042[[#This Row],[PEMBULATAN]]*O117</f>
        <v>105000</v>
      </c>
    </row>
    <row r="118" spans="1:16" ht="26.25" customHeight="1" x14ac:dyDescent="0.2">
      <c r="A118" s="14"/>
      <c r="B118" s="76"/>
      <c r="C118" s="74" t="s">
        <v>1857</v>
      </c>
      <c r="D118" s="79" t="s">
        <v>1169</v>
      </c>
      <c r="E118" s="13">
        <v>44443</v>
      </c>
      <c r="F118" s="77" t="s">
        <v>907</v>
      </c>
      <c r="G118" s="13">
        <v>44449</v>
      </c>
      <c r="H118" s="78" t="s">
        <v>1976</v>
      </c>
      <c r="I118" s="16">
        <v>88</v>
      </c>
      <c r="J118" s="16">
        <v>56</v>
      </c>
      <c r="K118" s="16">
        <v>23</v>
      </c>
      <c r="L118" s="16">
        <v>11</v>
      </c>
      <c r="M118" s="82">
        <v>28.335999999999999</v>
      </c>
      <c r="N118" s="73">
        <v>29</v>
      </c>
      <c r="O118" s="65">
        <v>3000</v>
      </c>
      <c r="P118" s="66">
        <f>Table22457891011234567891042[[#This Row],[PEMBULATAN]]*O118</f>
        <v>87000</v>
      </c>
    </row>
    <row r="119" spans="1:16" ht="26.25" customHeight="1" x14ac:dyDescent="0.2">
      <c r="A119" s="14"/>
      <c r="B119" s="76"/>
      <c r="C119" s="74" t="s">
        <v>1858</v>
      </c>
      <c r="D119" s="79" t="s">
        <v>1169</v>
      </c>
      <c r="E119" s="13">
        <v>44443</v>
      </c>
      <c r="F119" s="77" t="s">
        <v>907</v>
      </c>
      <c r="G119" s="13">
        <v>44449</v>
      </c>
      <c r="H119" s="78" t="s">
        <v>1976</v>
      </c>
      <c r="I119" s="16">
        <v>54</v>
      </c>
      <c r="J119" s="16">
        <v>32</v>
      </c>
      <c r="K119" s="16">
        <v>25</v>
      </c>
      <c r="L119" s="16">
        <v>2</v>
      </c>
      <c r="M119" s="82">
        <v>10.8</v>
      </c>
      <c r="N119" s="73">
        <v>11</v>
      </c>
      <c r="O119" s="65">
        <v>3000</v>
      </c>
      <c r="P119" s="66">
        <f>Table22457891011234567891042[[#This Row],[PEMBULATAN]]*O119</f>
        <v>33000</v>
      </c>
    </row>
    <row r="120" spans="1:16" ht="26.25" customHeight="1" x14ac:dyDescent="0.2">
      <c r="A120" s="14"/>
      <c r="B120" s="76"/>
      <c r="C120" s="74" t="s">
        <v>1859</v>
      </c>
      <c r="D120" s="79" t="s">
        <v>1169</v>
      </c>
      <c r="E120" s="13">
        <v>44443</v>
      </c>
      <c r="F120" s="77" t="s">
        <v>907</v>
      </c>
      <c r="G120" s="13">
        <v>44449</v>
      </c>
      <c r="H120" s="78" t="s">
        <v>1976</v>
      </c>
      <c r="I120" s="16">
        <v>36</v>
      </c>
      <c r="J120" s="16">
        <v>31</v>
      </c>
      <c r="K120" s="16">
        <v>13</v>
      </c>
      <c r="L120" s="16">
        <v>2</v>
      </c>
      <c r="M120" s="82">
        <v>3.6269999999999998</v>
      </c>
      <c r="N120" s="73">
        <v>4</v>
      </c>
      <c r="O120" s="65">
        <v>3000</v>
      </c>
      <c r="P120" s="66">
        <f>Table22457891011234567891042[[#This Row],[PEMBULATAN]]*O120</f>
        <v>12000</v>
      </c>
    </row>
    <row r="121" spans="1:16" ht="26.25" customHeight="1" x14ac:dyDescent="0.2">
      <c r="A121" s="14"/>
      <c r="B121" s="76"/>
      <c r="C121" s="74" t="s">
        <v>1860</v>
      </c>
      <c r="D121" s="79" t="s">
        <v>1169</v>
      </c>
      <c r="E121" s="13">
        <v>44443</v>
      </c>
      <c r="F121" s="77" t="s">
        <v>907</v>
      </c>
      <c r="G121" s="13">
        <v>44449</v>
      </c>
      <c r="H121" s="78" t="s">
        <v>1976</v>
      </c>
      <c r="I121" s="16">
        <v>80</v>
      </c>
      <c r="J121" s="16">
        <v>56</v>
      </c>
      <c r="K121" s="16">
        <v>25</v>
      </c>
      <c r="L121" s="16">
        <v>12</v>
      </c>
      <c r="M121" s="82">
        <v>28</v>
      </c>
      <c r="N121" s="73">
        <v>28</v>
      </c>
      <c r="O121" s="65">
        <v>3000</v>
      </c>
      <c r="P121" s="66">
        <f>Table22457891011234567891042[[#This Row],[PEMBULATAN]]*O121</f>
        <v>84000</v>
      </c>
    </row>
    <row r="122" spans="1:16" ht="26.25" customHeight="1" x14ac:dyDescent="0.2">
      <c r="A122" s="14"/>
      <c r="B122" s="76"/>
      <c r="C122" s="74" t="s">
        <v>1861</v>
      </c>
      <c r="D122" s="79" t="s">
        <v>1169</v>
      </c>
      <c r="E122" s="13">
        <v>44443</v>
      </c>
      <c r="F122" s="77" t="s">
        <v>907</v>
      </c>
      <c r="G122" s="13">
        <v>44449</v>
      </c>
      <c r="H122" s="78" t="s">
        <v>1976</v>
      </c>
      <c r="I122" s="16">
        <v>97</v>
      </c>
      <c r="J122" s="16">
        <v>50</v>
      </c>
      <c r="K122" s="16">
        <v>22</v>
      </c>
      <c r="L122" s="16">
        <v>8</v>
      </c>
      <c r="M122" s="82">
        <v>26.675000000000001</v>
      </c>
      <c r="N122" s="73">
        <v>27</v>
      </c>
      <c r="O122" s="65">
        <v>3000</v>
      </c>
      <c r="P122" s="66">
        <f>Table22457891011234567891042[[#This Row],[PEMBULATAN]]*O122</f>
        <v>81000</v>
      </c>
    </row>
    <row r="123" spans="1:16" ht="26.25" customHeight="1" x14ac:dyDescent="0.2">
      <c r="A123" s="14"/>
      <c r="B123" s="76"/>
      <c r="C123" s="74" t="s">
        <v>1862</v>
      </c>
      <c r="D123" s="79" t="s">
        <v>1169</v>
      </c>
      <c r="E123" s="13">
        <v>44443</v>
      </c>
      <c r="F123" s="77" t="s">
        <v>907</v>
      </c>
      <c r="G123" s="13">
        <v>44449</v>
      </c>
      <c r="H123" s="78" t="s">
        <v>1976</v>
      </c>
      <c r="I123" s="16">
        <v>95</v>
      </c>
      <c r="J123" s="16">
        <v>62</v>
      </c>
      <c r="K123" s="16">
        <v>21</v>
      </c>
      <c r="L123" s="16">
        <v>18</v>
      </c>
      <c r="M123" s="82">
        <v>30.922499999999999</v>
      </c>
      <c r="N123" s="73">
        <v>31</v>
      </c>
      <c r="O123" s="65">
        <v>3000</v>
      </c>
      <c r="P123" s="66">
        <f>Table22457891011234567891042[[#This Row],[PEMBULATAN]]*O123</f>
        <v>93000</v>
      </c>
    </row>
    <row r="124" spans="1:16" ht="26.25" customHeight="1" x14ac:dyDescent="0.2">
      <c r="A124" s="14"/>
      <c r="B124" s="76"/>
      <c r="C124" s="74" t="s">
        <v>1863</v>
      </c>
      <c r="D124" s="79" t="s">
        <v>1169</v>
      </c>
      <c r="E124" s="13">
        <v>44443</v>
      </c>
      <c r="F124" s="77" t="s">
        <v>907</v>
      </c>
      <c r="G124" s="13">
        <v>44449</v>
      </c>
      <c r="H124" s="78" t="s">
        <v>1976</v>
      </c>
      <c r="I124" s="16">
        <v>97</v>
      </c>
      <c r="J124" s="16">
        <v>60</v>
      </c>
      <c r="K124" s="16">
        <v>30</v>
      </c>
      <c r="L124" s="16">
        <v>24</v>
      </c>
      <c r="M124" s="82">
        <v>43.65</v>
      </c>
      <c r="N124" s="73">
        <v>44</v>
      </c>
      <c r="O124" s="65">
        <v>3000</v>
      </c>
      <c r="P124" s="66">
        <f>Table22457891011234567891042[[#This Row],[PEMBULATAN]]*O124</f>
        <v>132000</v>
      </c>
    </row>
    <row r="125" spans="1:16" ht="26.25" customHeight="1" x14ac:dyDescent="0.2">
      <c r="A125" s="14"/>
      <c r="B125" s="76"/>
      <c r="C125" s="74" t="s">
        <v>1864</v>
      </c>
      <c r="D125" s="79" t="s">
        <v>1169</v>
      </c>
      <c r="E125" s="13">
        <v>44443</v>
      </c>
      <c r="F125" s="77" t="s">
        <v>907</v>
      </c>
      <c r="G125" s="13">
        <v>44449</v>
      </c>
      <c r="H125" s="78" t="s">
        <v>1976</v>
      </c>
      <c r="I125" s="16">
        <v>55</v>
      </c>
      <c r="J125" s="16">
        <v>69</v>
      </c>
      <c r="K125" s="16">
        <v>23</v>
      </c>
      <c r="L125" s="16">
        <v>6</v>
      </c>
      <c r="M125" s="82">
        <v>21.821249999999999</v>
      </c>
      <c r="N125" s="73">
        <v>22</v>
      </c>
      <c r="O125" s="65">
        <v>3000</v>
      </c>
      <c r="P125" s="66">
        <f>Table22457891011234567891042[[#This Row],[PEMBULATAN]]*O125</f>
        <v>66000</v>
      </c>
    </row>
    <row r="126" spans="1:16" ht="26.25" customHeight="1" x14ac:dyDescent="0.2">
      <c r="A126" s="14"/>
      <c r="B126" s="76"/>
      <c r="C126" s="74" t="s">
        <v>1865</v>
      </c>
      <c r="D126" s="79" t="s">
        <v>1169</v>
      </c>
      <c r="E126" s="13">
        <v>44443</v>
      </c>
      <c r="F126" s="77" t="s">
        <v>907</v>
      </c>
      <c r="G126" s="13">
        <v>44449</v>
      </c>
      <c r="H126" s="78" t="s">
        <v>1976</v>
      </c>
      <c r="I126" s="16">
        <v>110</v>
      </c>
      <c r="J126" s="16">
        <v>62</v>
      </c>
      <c r="K126" s="16">
        <v>24</v>
      </c>
      <c r="L126" s="16">
        <v>40</v>
      </c>
      <c r="M126" s="82">
        <v>40.92</v>
      </c>
      <c r="N126" s="73">
        <v>41</v>
      </c>
      <c r="O126" s="65">
        <v>3000</v>
      </c>
      <c r="P126" s="66">
        <f>Table22457891011234567891042[[#This Row],[PEMBULATAN]]*O126</f>
        <v>123000</v>
      </c>
    </row>
    <row r="127" spans="1:16" ht="26.25" customHeight="1" x14ac:dyDescent="0.2">
      <c r="A127" s="14"/>
      <c r="B127" s="76"/>
      <c r="C127" s="74" t="s">
        <v>1866</v>
      </c>
      <c r="D127" s="79" t="s">
        <v>1169</v>
      </c>
      <c r="E127" s="13">
        <v>44443</v>
      </c>
      <c r="F127" s="77" t="s">
        <v>907</v>
      </c>
      <c r="G127" s="13">
        <v>44449</v>
      </c>
      <c r="H127" s="78" t="s">
        <v>1976</v>
      </c>
      <c r="I127" s="16">
        <v>83</v>
      </c>
      <c r="J127" s="16">
        <v>64</v>
      </c>
      <c r="K127" s="16">
        <v>29</v>
      </c>
      <c r="L127" s="16">
        <v>20</v>
      </c>
      <c r="M127" s="82">
        <v>38.512</v>
      </c>
      <c r="N127" s="73">
        <v>39</v>
      </c>
      <c r="O127" s="65">
        <v>3000</v>
      </c>
      <c r="P127" s="66">
        <f>Table22457891011234567891042[[#This Row],[PEMBULATAN]]*O127</f>
        <v>117000</v>
      </c>
    </row>
    <row r="128" spans="1:16" ht="26.25" customHeight="1" x14ac:dyDescent="0.2">
      <c r="A128" s="14"/>
      <c r="B128" s="76"/>
      <c r="C128" s="74" t="s">
        <v>1867</v>
      </c>
      <c r="D128" s="79" t="s">
        <v>1169</v>
      </c>
      <c r="E128" s="13">
        <v>44443</v>
      </c>
      <c r="F128" s="77" t="s">
        <v>907</v>
      </c>
      <c r="G128" s="13">
        <v>44449</v>
      </c>
      <c r="H128" s="78" t="s">
        <v>1976</v>
      </c>
      <c r="I128" s="16">
        <v>80</v>
      </c>
      <c r="J128" s="16">
        <v>59</v>
      </c>
      <c r="K128" s="16">
        <v>20</v>
      </c>
      <c r="L128" s="16">
        <v>14</v>
      </c>
      <c r="M128" s="82">
        <v>23.6</v>
      </c>
      <c r="N128" s="73">
        <v>24</v>
      </c>
      <c r="O128" s="65">
        <v>3000</v>
      </c>
      <c r="P128" s="66">
        <f>Table22457891011234567891042[[#This Row],[PEMBULATAN]]*O128</f>
        <v>72000</v>
      </c>
    </row>
    <row r="129" spans="1:16" ht="26.25" customHeight="1" x14ac:dyDescent="0.2">
      <c r="A129" s="14"/>
      <c r="B129" s="76"/>
      <c r="C129" s="74" t="s">
        <v>1868</v>
      </c>
      <c r="D129" s="79" t="s">
        <v>1169</v>
      </c>
      <c r="E129" s="13">
        <v>44443</v>
      </c>
      <c r="F129" s="77" t="s">
        <v>907</v>
      </c>
      <c r="G129" s="13">
        <v>44449</v>
      </c>
      <c r="H129" s="78" t="s">
        <v>1976</v>
      </c>
      <c r="I129" s="16">
        <v>50</v>
      </c>
      <c r="J129" s="16">
        <v>33</v>
      </c>
      <c r="K129" s="16">
        <v>21</v>
      </c>
      <c r="L129" s="16">
        <v>6</v>
      </c>
      <c r="M129" s="82">
        <v>8.6624999999999996</v>
      </c>
      <c r="N129" s="73">
        <v>9</v>
      </c>
      <c r="O129" s="65">
        <v>3000</v>
      </c>
      <c r="P129" s="66">
        <f>Table22457891011234567891042[[#This Row],[PEMBULATAN]]*O129</f>
        <v>27000</v>
      </c>
    </row>
    <row r="130" spans="1:16" ht="26.25" customHeight="1" x14ac:dyDescent="0.2">
      <c r="A130" s="14"/>
      <c r="B130" s="76"/>
      <c r="C130" s="74" t="s">
        <v>1869</v>
      </c>
      <c r="D130" s="79" t="s">
        <v>1169</v>
      </c>
      <c r="E130" s="13">
        <v>44443</v>
      </c>
      <c r="F130" s="77" t="s">
        <v>907</v>
      </c>
      <c r="G130" s="13">
        <v>44449</v>
      </c>
      <c r="H130" s="78" t="s">
        <v>1976</v>
      </c>
      <c r="I130" s="16">
        <v>64</v>
      </c>
      <c r="J130" s="16">
        <v>52</v>
      </c>
      <c r="K130" s="16">
        <v>26</v>
      </c>
      <c r="L130" s="16">
        <v>4</v>
      </c>
      <c r="M130" s="82">
        <v>21.632000000000001</v>
      </c>
      <c r="N130" s="73">
        <v>22</v>
      </c>
      <c r="O130" s="65">
        <v>3000</v>
      </c>
      <c r="P130" s="66">
        <f>Table22457891011234567891042[[#This Row],[PEMBULATAN]]*O130</f>
        <v>66000</v>
      </c>
    </row>
    <row r="131" spans="1:16" ht="26.25" customHeight="1" x14ac:dyDescent="0.2">
      <c r="A131" s="14"/>
      <c r="B131" s="76"/>
      <c r="C131" s="74" t="s">
        <v>1870</v>
      </c>
      <c r="D131" s="79" t="s">
        <v>1169</v>
      </c>
      <c r="E131" s="13">
        <v>44443</v>
      </c>
      <c r="F131" s="77" t="s">
        <v>907</v>
      </c>
      <c r="G131" s="13">
        <v>44449</v>
      </c>
      <c r="H131" s="78" t="s">
        <v>1976</v>
      </c>
      <c r="I131" s="16">
        <v>90</v>
      </c>
      <c r="J131" s="16">
        <v>58</v>
      </c>
      <c r="K131" s="16">
        <v>30</v>
      </c>
      <c r="L131" s="16">
        <v>11</v>
      </c>
      <c r="M131" s="82">
        <v>39.15</v>
      </c>
      <c r="N131" s="73">
        <v>39</v>
      </c>
      <c r="O131" s="65">
        <v>3000</v>
      </c>
      <c r="P131" s="66">
        <f>Table22457891011234567891042[[#This Row],[PEMBULATAN]]*O131</f>
        <v>117000</v>
      </c>
    </row>
    <row r="132" spans="1:16" ht="26.25" customHeight="1" x14ac:dyDescent="0.2">
      <c r="A132" s="14"/>
      <c r="B132" s="76"/>
      <c r="C132" s="74" t="s">
        <v>1871</v>
      </c>
      <c r="D132" s="79" t="s">
        <v>1169</v>
      </c>
      <c r="E132" s="13">
        <v>44443</v>
      </c>
      <c r="F132" s="77" t="s">
        <v>907</v>
      </c>
      <c r="G132" s="13">
        <v>44449</v>
      </c>
      <c r="H132" s="78" t="s">
        <v>1976</v>
      </c>
      <c r="I132" s="16">
        <v>97</v>
      </c>
      <c r="J132" s="16">
        <v>51</v>
      </c>
      <c r="K132" s="16">
        <v>23</v>
      </c>
      <c r="L132" s="16">
        <v>15</v>
      </c>
      <c r="M132" s="82">
        <v>28.445250000000001</v>
      </c>
      <c r="N132" s="73">
        <v>29</v>
      </c>
      <c r="O132" s="65">
        <v>3000</v>
      </c>
      <c r="P132" s="66">
        <f>Table22457891011234567891042[[#This Row],[PEMBULATAN]]*O132</f>
        <v>87000</v>
      </c>
    </row>
    <row r="133" spans="1:16" ht="26.25" customHeight="1" x14ac:dyDescent="0.2">
      <c r="A133" s="14"/>
      <c r="B133" s="76"/>
      <c r="C133" s="74" t="s">
        <v>1872</v>
      </c>
      <c r="D133" s="79" t="s">
        <v>1169</v>
      </c>
      <c r="E133" s="13">
        <v>44443</v>
      </c>
      <c r="F133" s="77" t="s">
        <v>907</v>
      </c>
      <c r="G133" s="13">
        <v>44449</v>
      </c>
      <c r="H133" s="78" t="s">
        <v>1976</v>
      </c>
      <c r="I133" s="16">
        <v>95</v>
      </c>
      <c r="J133" s="16">
        <v>57</v>
      </c>
      <c r="K133" s="16">
        <v>32</v>
      </c>
      <c r="L133" s="16">
        <v>9</v>
      </c>
      <c r="M133" s="82">
        <v>43.32</v>
      </c>
      <c r="N133" s="73">
        <v>44</v>
      </c>
      <c r="O133" s="65">
        <v>3000</v>
      </c>
      <c r="P133" s="66">
        <f>Table22457891011234567891042[[#This Row],[PEMBULATAN]]*O133</f>
        <v>132000</v>
      </c>
    </row>
    <row r="134" spans="1:16" ht="26.25" customHeight="1" x14ac:dyDescent="0.2">
      <c r="A134" s="14"/>
      <c r="B134" s="76"/>
      <c r="C134" s="74" t="s">
        <v>1873</v>
      </c>
      <c r="D134" s="79" t="s">
        <v>1169</v>
      </c>
      <c r="E134" s="13">
        <v>44443</v>
      </c>
      <c r="F134" s="77" t="s">
        <v>907</v>
      </c>
      <c r="G134" s="13">
        <v>44449</v>
      </c>
      <c r="H134" s="78" t="s">
        <v>1976</v>
      </c>
      <c r="I134" s="16">
        <v>96</v>
      </c>
      <c r="J134" s="16">
        <v>57</v>
      </c>
      <c r="K134" s="16">
        <v>32</v>
      </c>
      <c r="L134" s="16">
        <v>19</v>
      </c>
      <c r="M134" s="82">
        <v>43.776000000000003</v>
      </c>
      <c r="N134" s="73">
        <v>44</v>
      </c>
      <c r="O134" s="65">
        <v>3000</v>
      </c>
      <c r="P134" s="66">
        <f>Table22457891011234567891042[[#This Row],[PEMBULATAN]]*O134</f>
        <v>132000</v>
      </c>
    </row>
    <row r="135" spans="1:16" ht="26.25" customHeight="1" x14ac:dyDescent="0.2">
      <c r="A135" s="14"/>
      <c r="B135" s="76"/>
      <c r="C135" s="74" t="s">
        <v>1874</v>
      </c>
      <c r="D135" s="79" t="s">
        <v>1169</v>
      </c>
      <c r="E135" s="13">
        <v>44443</v>
      </c>
      <c r="F135" s="77" t="s">
        <v>907</v>
      </c>
      <c r="G135" s="13">
        <v>44449</v>
      </c>
      <c r="H135" s="78" t="s">
        <v>1976</v>
      </c>
      <c r="I135" s="16">
        <v>101</v>
      </c>
      <c r="J135" s="16">
        <v>62</v>
      </c>
      <c r="K135" s="16">
        <v>26</v>
      </c>
      <c r="L135" s="16">
        <v>19</v>
      </c>
      <c r="M135" s="82">
        <v>40.703000000000003</v>
      </c>
      <c r="N135" s="73">
        <v>41</v>
      </c>
      <c r="O135" s="65">
        <v>3000</v>
      </c>
      <c r="P135" s="66">
        <f>Table22457891011234567891042[[#This Row],[PEMBULATAN]]*O135</f>
        <v>123000</v>
      </c>
    </row>
    <row r="136" spans="1:16" ht="26.25" customHeight="1" x14ac:dyDescent="0.2">
      <c r="A136" s="14"/>
      <c r="B136" s="76"/>
      <c r="C136" s="74" t="s">
        <v>1875</v>
      </c>
      <c r="D136" s="79" t="s">
        <v>1169</v>
      </c>
      <c r="E136" s="13">
        <v>44443</v>
      </c>
      <c r="F136" s="77" t="s">
        <v>907</v>
      </c>
      <c r="G136" s="13">
        <v>44449</v>
      </c>
      <c r="H136" s="78" t="s">
        <v>1976</v>
      </c>
      <c r="I136" s="16">
        <v>88</v>
      </c>
      <c r="J136" s="16">
        <v>64</v>
      </c>
      <c r="K136" s="16">
        <v>34</v>
      </c>
      <c r="L136" s="16">
        <v>25</v>
      </c>
      <c r="M136" s="82">
        <v>47.872</v>
      </c>
      <c r="N136" s="73">
        <v>48</v>
      </c>
      <c r="O136" s="65">
        <v>3000</v>
      </c>
      <c r="P136" s="66">
        <f>Table22457891011234567891042[[#This Row],[PEMBULATAN]]*O136</f>
        <v>144000</v>
      </c>
    </row>
    <row r="137" spans="1:16" ht="26.25" customHeight="1" x14ac:dyDescent="0.2">
      <c r="A137" s="14"/>
      <c r="B137" s="76"/>
      <c r="C137" s="74" t="s">
        <v>1876</v>
      </c>
      <c r="D137" s="79" t="s">
        <v>1169</v>
      </c>
      <c r="E137" s="13">
        <v>44443</v>
      </c>
      <c r="F137" s="77" t="s">
        <v>907</v>
      </c>
      <c r="G137" s="13">
        <v>44449</v>
      </c>
      <c r="H137" s="78" t="s">
        <v>1976</v>
      </c>
      <c r="I137" s="16">
        <v>88</v>
      </c>
      <c r="J137" s="16">
        <v>58</v>
      </c>
      <c r="K137" s="16">
        <v>28</v>
      </c>
      <c r="L137" s="16">
        <v>10</v>
      </c>
      <c r="M137" s="82">
        <v>35.728000000000002</v>
      </c>
      <c r="N137" s="73">
        <v>36</v>
      </c>
      <c r="O137" s="65">
        <v>3000</v>
      </c>
      <c r="P137" s="66">
        <f>Table22457891011234567891042[[#This Row],[PEMBULATAN]]*O137</f>
        <v>108000</v>
      </c>
    </row>
    <row r="138" spans="1:16" ht="26.25" customHeight="1" x14ac:dyDescent="0.2">
      <c r="A138" s="14"/>
      <c r="B138" s="76"/>
      <c r="C138" s="74" t="s">
        <v>1877</v>
      </c>
      <c r="D138" s="79" t="s">
        <v>1169</v>
      </c>
      <c r="E138" s="13">
        <v>44443</v>
      </c>
      <c r="F138" s="77" t="s">
        <v>907</v>
      </c>
      <c r="G138" s="13">
        <v>44449</v>
      </c>
      <c r="H138" s="78" t="s">
        <v>1976</v>
      </c>
      <c r="I138" s="16">
        <v>76</v>
      </c>
      <c r="J138" s="16">
        <v>57</v>
      </c>
      <c r="K138" s="16">
        <v>21</v>
      </c>
      <c r="L138" s="16">
        <v>13</v>
      </c>
      <c r="M138" s="82">
        <v>22.742999999999999</v>
      </c>
      <c r="N138" s="73">
        <v>23</v>
      </c>
      <c r="O138" s="65">
        <v>3000</v>
      </c>
      <c r="P138" s="66">
        <f>Table22457891011234567891042[[#This Row],[PEMBULATAN]]*O138</f>
        <v>69000</v>
      </c>
    </row>
    <row r="139" spans="1:16" ht="26.25" customHeight="1" x14ac:dyDescent="0.2">
      <c r="A139" s="14"/>
      <c r="B139" s="76"/>
      <c r="C139" s="74" t="s">
        <v>1878</v>
      </c>
      <c r="D139" s="79" t="s">
        <v>1169</v>
      </c>
      <c r="E139" s="13">
        <v>44443</v>
      </c>
      <c r="F139" s="77" t="s">
        <v>907</v>
      </c>
      <c r="G139" s="13">
        <v>44449</v>
      </c>
      <c r="H139" s="78" t="s">
        <v>1976</v>
      </c>
      <c r="I139" s="16">
        <v>75</v>
      </c>
      <c r="J139" s="16">
        <v>62</v>
      </c>
      <c r="K139" s="16">
        <v>49</v>
      </c>
      <c r="L139" s="16">
        <v>38</v>
      </c>
      <c r="M139" s="82">
        <v>56.962499999999999</v>
      </c>
      <c r="N139" s="73">
        <v>57</v>
      </c>
      <c r="O139" s="65">
        <v>3000</v>
      </c>
      <c r="P139" s="66">
        <f>Table22457891011234567891042[[#This Row],[PEMBULATAN]]*O139</f>
        <v>171000</v>
      </c>
    </row>
    <row r="140" spans="1:16" ht="26.25" customHeight="1" x14ac:dyDescent="0.2">
      <c r="A140" s="14"/>
      <c r="B140" s="76"/>
      <c r="C140" s="74" t="s">
        <v>1879</v>
      </c>
      <c r="D140" s="79" t="s">
        <v>1169</v>
      </c>
      <c r="E140" s="13">
        <v>44443</v>
      </c>
      <c r="F140" s="77" t="s">
        <v>907</v>
      </c>
      <c r="G140" s="13">
        <v>44449</v>
      </c>
      <c r="H140" s="78" t="s">
        <v>1976</v>
      </c>
      <c r="I140" s="16">
        <v>44</v>
      </c>
      <c r="J140" s="16">
        <v>54</v>
      </c>
      <c r="K140" s="16">
        <v>29</v>
      </c>
      <c r="L140" s="16">
        <v>6</v>
      </c>
      <c r="M140" s="82">
        <v>17.225999999999999</v>
      </c>
      <c r="N140" s="73">
        <v>17</v>
      </c>
      <c r="O140" s="65">
        <v>3000</v>
      </c>
      <c r="P140" s="66">
        <f>Table22457891011234567891042[[#This Row],[PEMBULATAN]]*O140</f>
        <v>51000</v>
      </c>
    </row>
    <row r="141" spans="1:16" ht="26.25" customHeight="1" x14ac:dyDescent="0.2">
      <c r="A141" s="14"/>
      <c r="B141" s="76"/>
      <c r="C141" s="74" t="s">
        <v>1880</v>
      </c>
      <c r="D141" s="79" t="s">
        <v>1169</v>
      </c>
      <c r="E141" s="13">
        <v>44443</v>
      </c>
      <c r="F141" s="77" t="s">
        <v>907</v>
      </c>
      <c r="G141" s="13">
        <v>44449</v>
      </c>
      <c r="H141" s="78" t="s">
        <v>1976</v>
      </c>
      <c r="I141" s="16">
        <v>80</v>
      </c>
      <c r="J141" s="16">
        <v>57</v>
      </c>
      <c r="K141" s="16">
        <v>24</v>
      </c>
      <c r="L141" s="16">
        <v>12</v>
      </c>
      <c r="M141" s="82">
        <v>27.36</v>
      </c>
      <c r="N141" s="73">
        <v>28</v>
      </c>
      <c r="O141" s="65">
        <v>3000</v>
      </c>
      <c r="P141" s="66">
        <f>Table22457891011234567891042[[#This Row],[PEMBULATAN]]*O141</f>
        <v>84000</v>
      </c>
    </row>
    <row r="142" spans="1:16" ht="26.25" customHeight="1" x14ac:dyDescent="0.2">
      <c r="A142" s="14"/>
      <c r="B142" s="76"/>
      <c r="C142" s="74" t="s">
        <v>1881</v>
      </c>
      <c r="D142" s="79" t="s">
        <v>1169</v>
      </c>
      <c r="E142" s="13">
        <v>44443</v>
      </c>
      <c r="F142" s="77" t="s">
        <v>907</v>
      </c>
      <c r="G142" s="13">
        <v>44449</v>
      </c>
      <c r="H142" s="78" t="s">
        <v>1976</v>
      </c>
      <c r="I142" s="16">
        <v>83</v>
      </c>
      <c r="J142" s="16">
        <v>50</v>
      </c>
      <c r="K142" s="16">
        <v>28</v>
      </c>
      <c r="L142" s="16">
        <v>10</v>
      </c>
      <c r="M142" s="82">
        <v>29.05</v>
      </c>
      <c r="N142" s="73">
        <v>29</v>
      </c>
      <c r="O142" s="65">
        <v>3000</v>
      </c>
      <c r="P142" s="66">
        <f>Table22457891011234567891042[[#This Row],[PEMBULATAN]]*O142</f>
        <v>87000</v>
      </c>
    </row>
    <row r="143" spans="1:16" ht="26.25" customHeight="1" x14ac:dyDescent="0.2">
      <c r="A143" s="14"/>
      <c r="B143" s="76"/>
      <c r="C143" s="74" t="s">
        <v>1882</v>
      </c>
      <c r="D143" s="79" t="s">
        <v>1169</v>
      </c>
      <c r="E143" s="13">
        <v>44443</v>
      </c>
      <c r="F143" s="77" t="s">
        <v>907</v>
      </c>
      <c r="G143" s="13">
        <v>44449</v>
      </c>
      <c r="H143" s="78" t="s">
        <v>1976</v>
      </c>
      <c r="I143" s="16">
        <v>90</v>
      </c>
      <c r="J143" s="16">
        <v>60</v>
      </c>
      <c r="K143" s="16">
        <v>30</v>
      </c>
      <c r="L143" s="16">
        <v>12</v>
      </c>
      <c r="M143" s="82">
        <v>40.5</v>
      </c>
      <c r="N143" s="73">
        <v>41</v>
      </c>
      <c r="O143" s="65">
        <v>3000</v>
      </c>
      <c r="P143" s="66">
        <f>Table22457891011234567891042[[#This Row],[PEMBULATAN]]*O143</f>
        <v>123000</v>
      </c>
    </row>
    <row r="144" spans="1:16" ht="26.25" customHeight="1" x14ac:dyDescent="0.2">
      <c r="A144" s="14"/>
      <c r="B144" s="76"/>
      <c r="C144" s="74" t="s">
        <v>1883</v>
      </c>
      <c r="D144" s="79" t="s">
        <v>1169</v>
      </c>
      <c r="E144" s="13">
        <v>44443</v>
      </c>
      <c r="F144" s="77" t="s">
        <v>907</v>
      </c>
      <c r="G144" s="13">
        <v>44449</v>
      </c>
      <c r="H144" s="78" t="s">
        <v>1976</v>
      </c>
      <c r="I144" s="16">
        <v>90</v>
      </c>
      <c r="J144" s="16">
        <v>59</v>
      </c>
      <c r="K144" s="16">
        <v>27</v>
      </c>
      <c r="L144" s="16">
        <v>19</v>
      </c>
      <c r="M144" s="82">
        <v>35.842500000000001</v>
      </c>
      <c r="N144" s="73">
        <v>36</v>
      </c>
      <c r="O144" s="65">
        <v>3000</v>
      </c>
      <c r="P144" s="66">
        <f>Table22457891011234567891042[[#This Row],[PEMBULATAN]]*O144</f>
        <v>108000</v>
      </c>
    </row>
    <row r="145" spans="1:16" ht="26.25" customHeight="1" x14ac:dyDescent="0.2">
      <c r="A145" s="14"/>
      <c r="B145" s="76"/>
      <c r="C145" s="74" t="s">
        <v>1884</v>
      </c>
      <c r="D145" s="79" t="s">
        <v>1169</v>
      </c>
      <c r="E145" s="13">
        <v>44443</v>
      </c>
      <c r="F145" s="77" t="s">
        <v>907</v>
      </c>
      <c r="G145" s="13">
        <v>44449</v>
      </c>
      <c r="H145" s="78" t="s">
        <v>1976</v>
      </c>
      <c r="I145" s="16">
        <v>87</v>
      </c>
      <c r="J145" s="16">
        <v>50</v>
      </c>
      <c r="K145" s="16">
        <v>31</v>
      </c>
      <c r="L145" s="16">
        <v>15</v>
      </c>
      <c r="M145" s="82">
        <v>33.712499999999999</v>
      </c>
      <c r="N145" s="73">
        <v>34</v>
      </c>
      <c r="O145" s="65">
        <v>3000</v>
      </c>
      <c r="P145" s="66">
        <f>Table22457891011234567891042[[#This Row],[PEMBULATAN]]*O145</f>
        <v>102000</v>
      </c>
    </row>
    <row r="146" spans="1:16" ht="26.25" customHeight="1" x14ac:dyDescent="0.2">
      <c r="A146" s="14"/>
      <c r="B146" s="76"/>
      <c r="C146" s="74" t="s">
        <v>1885</v>
      </c>
      <c r="D146" s="79" t="s">
        <v>1169</v>
      </c>
      <c r="E146" s="13">
        <v>44443</v>
      </c>
      <c r="F146" s="77" t="s">
        <v>907</v>
      </c>
      <c r="G146" s="13">
        <v>44449</v>
      </c>
      <c r="H146" s="78" t="s">
        <v>1976</v>
      </c>
      <c r="I146" s="16">
        <v>57</v>
      </c>
      <c r="J146" s="16">
        <v>57</v>
      </c>
      <c r="K146" s="16">
        <v>22</v>
      </c>
      <c r="L146" s="16">
        <v>6</v>
      </c>
      <c r="M146" s="82">
        <v>17.869499999999999</v>
      </c>
      <c r="N146" s="73">
        <v>18</v>
      </c>
      <c r="O146" s="65">
        <v>3000</v>
      </c>
      <c r="P146" s="66">
        <f>Table22457891011234567891042[[#This Row],[PEMBULATAN]]*O146</f>
        <v>54000</v>
      </c>
    </row>
    <row r="147" spans="1:16" ht="26.25" customHeight="1" x14ac:dyDescent="0.2">
      <c r="A147" s="14"/>
      <c r="B147" s="76"/>
      <c r="C147" s="74" t="s">
        <v>1886</v>
      </c>
      <c r="D147" s="79" t="s">
        <v>1169</v>
      </c>
      <c r="E147" s="13">
        <v>44443</v>
      </c>
      <c r="F147" s="77" t="s">
        <v>907</v>
      </c>
      <c r="G147" s="13">
        <v>44449</v>
      </c>
      <c r="H147" s="78" t="s">
        <v>1976</v>
      </c>
      <c r="I147" s="16">
        <v>85</v>
      </c>
      <c r="J147" s="16">
        <v>58</v>
      </c>
      <c r="K147" s="16">
        <v>22</v>
      </c>
      <c r="L147" s="16">
        <v>12</v>
      </c>
      <c r="M147" s="82">
        <v>27.114999999999998</v>
      </c>
      <c r="N147" s="73">
        <v>27</v>
      </c>
      <c r="O147" s="65">
        <v>3000</v>
      </c>
      <c r="P147" s="66">
        <f>Table22457891011234567891042[[#This Row],[PEMBULATAN]]*O147</f>
        <v>81000</v>
      </c>
    </row>
    <row r="148" spans="1:16" ht="26.25" customHeight="1" x14ac:dyDescent="0.2">
      <c r="A148" s="14"/>
      <c r="B148" s="76"/>
      <c r="C148" s="74" t="s">
        <v>1887</v>
      </c>
      <c r="D148" s="79" t="s">
        <v>1169</v>
      </c>
      <c r="E148" s="13">
        <v>44443</v>
      </c>
      <c r="F148" s="77" t="s">
        <v>907</v>
      </c>
      <c r="G148" s="13">
        <v>44449</v>
      </c>
      <c r="H148" s="78" t="s">
        <v>1976</v>
      </c>
      <c r="I148" s="16">
        <v>95</v>
      </c>
      <c r="J148" s="16">
        <v>53</v>
      </c>
      <c r="K148" s="16">
        <v>22</v>
      </c>
      <c r="L148" s="16">
        <v>12</v>
      </c>
      <c r="M148" s="82">
        <v>27.692499999999999</v>
      </c>
      <c r="N148" s="73">
        <v>28</v>
      </c>
      <c r="O148" s="65">
        <v>3000</v>
      </c>
      <c r="P148" s="66">
        <f>Table22457891011234567891042[[#This Row],[PEMBULATAN]]*O148</f>
        <v>84000</v>
      </c>
    </row>
    <row r="149" spans="1:16" ht="26.25" customHeight="1" x14ac:dyDescent="0.2">
      <c r="A149" s="14"/>
      <c r="B149" s="76"/>
      <c r="C149" s="74" t="s">
        <v>1888</v>
      </c>
      <c r="D149" s="79" t="s">
        <v>1169</v>
      </c>
      <c r="E149" s="13">
        <v>44443</v>
      </c>
      <c r="F149" s="77" t="s">
        <v>907</v>
      </c>
      <c r="G149" s="13">
        <v>44449</v>
      </c>
      <c r="H149" s="78" t="s">
        <v>1976</v>
      </c>
      <c r="I149" s="16">
        <v>83</v>
      </c>
      <c r="J149" s="16">
        <v>52</v>
      </c>
      <c r="K149" s="16">
        <v>38</v>
      </c>
      <c r="L149" s="16">
        <v>14</v>
      </c>
      <c r="M149" s="82">
        <v>41.002000000000002</v>
      </c>
      <c r="N149" s="73">
        <v>41</v>
      </c>
      <c r="O149" s="65">
        <v>3000</v>
      </c>
      <c r="P149" s="66">
        <f>Table22457891011234567891042[[#This Row],[PEMBULATAN]]*O149</f>
        <v>123000</v>
      </c>
    </row>
    <row r="150" spans="1:16" ht="26.25" customHeight="1" x14ac:dyDescent="0.2">
      <c r="A150" s="14"/>
      <c r="B150" s="76"/>
      <c r="C150" s="74" t="s">
        <v>1889</v>
      </c>
      <c r="D150" s="79" t="s">
        <v>1169</v>
      </c>
      <c r="E150" s="13">
        <v>44443</v>
      </c>
      <c r="F150" s="77" t="s">
        <v>907</v>
      </c>
      <c r="G150" s="13">
        <v>44449</v>
      </c>
      <c r="H150" s="78" t="s">
        <v>1976</v>
      </c>
      <c r="I150" s="16">
        <v>84</v>
      </c>
      <c r="J150" s="16">
        <v>64</v>
      </c>
      <c r="K150" s="16">
        <v>24</v>
      </c>
      <c r="L150" s="16">
        <v>15</v>
      </c>
      <c r="M150" s="82">
        <v>32.256</v>
      </c>
      <c r="N150" s="73">
        <v>32</v>
      </c>
      <c r="O150" s="65">
        <v>3000</v>
      </c>
      <c r="P150" s="66">
        <f>Table22457891011234567891042[[#This Row],[PEMBULATAN]]*O150</f>
        <v>96000</v>
      </c>
    </row>
    <row r="151" spans="1:16" ht="26.25" customHeight="1" x14ac:dyDescent="0.2">
      <c r="A151" s="14"/>
      <c r="B151" s="76"/>
      <c r="C151" s="74" t="s">
        <v>1890</v>
      </c>
      <c r="D151" s="79" t="s">
        <v>1169</v>
      </c>
      <c r="E151" s="13">
        <v>44443</v>
      </c>
      <c r="F151" s="77" t="s">
        <v>907</v>
      </c>
      <c r="G151" s="13">
        <v>44449</v>
      </c>
      <c r="H151" s="78" t="s">
        <v>1976</v>
      </c>
      <c r="I151" s="16">
        <v>69</v>
      </c>
      <c r="J151" s="16">
        <v>58</v>
      </c>
      <c r="K151" s="16">
        <v>20</v>
      </c>
      <c r="L151" s="16">
        <v>6</v>
      </c>
      <c r="M151" s="82">
        <v>20.010000000000002</v>
      </c>
      <c r="N151" s="73">
        <v>20</v>
      </c>
      <c r="O151" s="65">
        <v>3000</v>
      </c>
      <c r="P151" s="66">
        <f>Table22457891011234567891042[[#This Row],[PEMBULATAN]]*O151</f>
        <v>60000</v>
      </c>
    </row>
    <row r="152" spans="1:16" ht="26.25" customHeight="1" x14ac:dyDescent="0.2">
      <c r="A152" s="14"/>
      <c r="B152" s="76"/>
      <c r="C152" s="74" t="s">
        <v>1891</v>
      </c>
      <c r="D152" s="79" t="s">
        <v>1169</v>
      </c>
      <c r="E152" s="13">
        <v>44443</v>
      </c>
      <c r="F152" s="77" t="s">
        <v>907</v>
      </c>
      <c r="G152" s="13">
        <v>44449</v>
      </c>
      <c r="H152" s="78" t="s">
        <v>1976</v>
      </c>
      <c r="I152" s="16">
        <v>73</v>
      </c>
      <c r="J152" s="16">
        <v>52</v>
      </c>
      <c r="K152" s="16">
        <v>20</v>
      </c>
      <c r="L152" s="16">
        <v>12</v>
      </c>
      <c r="M152" s="82">
        <v>18.98</v>
      </c>
      <c r="N152" s="73">
        <v>19</v>
      </c>
      <c r="O152" s="65">
        <v>3000</v>
      </c>
      <c r="P152" s="66">
        <f>Table22457891011234567891042[[#This Row],[PEMBULATAN]]*O152</f>
        <v>57000</v>
      </c>
    </row>
    <row r="153" spans="1:16" ht="26.25" customHeight="1" x14ac:dyDescent="0.2">
      <c r="A153" s="14"/>
      <c r="B153" s="76"/>
      <c r="C153" s="74" t="s">
        <v>1892</v>
      </c>
      <c r="D153" s="79" t="s">
        <v>1169</v>
      </c>
      <c r="E153" s="13">
        <v>44443</v>
      </c>
      <c r="F153" s="77" t="s">
        <v>907</v>
      </c>
      <c r="G153" s="13">
        <v>44449</v>
      </c>
      <c r="H153" s="78" t="s">
        <v>1976</v>
      </c>
      <c r="I153" s="16">
        <v>94</v>
      </c>
      <c r="J153" s="16">
        <v>91</v>
      </c>
      <c r="K153" s="16">
        <v>38</v>
      </c>
      <c r="L153" s="16">
        <v>25</v>
      </c>
      <c r="M153" s="82">
        <v>81.263000000000005</v>
      </c>
      <c r="N153" s="73">
        <v>81</v>
      </c>
      <c r="O153" s="65">
        <v>3000</v>
      </c>
      <c r="P153" s="66">
        <f>Table22457891011234567891042[[#This Row],[PEMBULATAN]]*O153</f>
        <v>243000</v>
      </c>
    </row>
    <row r="154" spans="1:16" ht="26.25" customHeight="1" x14ac:dyDescent="0.2">
      <c r="A154" s="14"/>
      <c r="B154" s="76"/>
      <c r="C154" s="74" t="s">
        <v>1893</v>
      </c>
      <c r="D154" s="79" t="s">
        <v>1169</v>
      </c>
      <c r="E154" s="13">
        <v>44443</v>
      </c>
      <c r="F154" s="77" t="s">
        <v>907</v>
      </c>
      <c r="G154" s="13">
        <v>44449</v>
      </c>
      <c r="H154" s="78" t="s">
        <v>1976</v>
      </c>
      <c r="I154" s="16">
        <v>60</v>
      </c>
      <c r="J154" s="16">
        <v>54</v>
      </c>
      <c r="K154" s="16">
        <v>23</v>
      </c>
      <c r="L154" s="16">
        <v>4</v>
      </c>
      <c r="M154" s="82">
        <v>18.63</v>
      </c>
      <c r="N154" s="73">
        <v>19</v>
      </c>
      <c r="O154" s="65">
        <v>3000</v>
      </c>
      <c r="P154" s="66">
        <f>Table22457891011234567891042[[#This Row],[PEMBULATAN]]*O154</f>
        <v>57000</v>
      </c>
    </row>
    <row r="155" spans="1:16" ht="26.25" customHeight="1" x14ac:dyDescent="0.2">
      <c r="A155" s="14"/>
      <c r="B155" s="76"/>
      <c r="C155" s="74" t="s">
        <v>1894</v>
      </c>
      <c r="D155" s="79" t="s">
        <v>1169</v>
      </c>
      <c r="E155" s="13">
        <v>44443</v>
      </c>
      <c r="F155" s="77" t="s">
        <v>907</v>
      </c>
      <c r="G155" s="13">
        <v>44449</v>
      </c>
      <c r="H155" s="78" t="s">
        <v>1976</v>
      </c>
      <c r="I155" s="16">
        <v>84</v>
      </c>
      <c r="J155" s="16">
        <v>63</v>
      </c>
      <c r="K155" s="16">
        <v>33</v>
      </c>
      <c r="L155" s="16">
        <v>9</v>
      </c>
      <c r="M155" s="82">
        <v>43.658999999999999</v>
      </c>
      <c r="N155" s="73">
        <v>44</v>
      </c>
      <c r="O155" s="65">
        <v>3000</v>
      </c>
      <c r="P155" s="66">
        <f>Table22457891011234567891042[[#This Row],[PEMBULATAN]]*O155</f>
        <v>132000</v>
      </c>
    </row>
    <row r="156" spans="1:16" ht="26.25" customHeight="1" x14ac:dyDescent="0.2">
      <c r="A156" s="14"/>
      <c r="B156" s="76"/>
      <c r="C156" s="74" t="s">
        <v>1895</v>
      </c>
      <c r="D156" s="79" t="s">
        <v>1169</v>
      </c>
      <c r="E156" s="13">
        <v>44443</v>
      </c>
      <c r="F156" s="77" t="s">
        <v>907</v>
      </c>
      <c r="G156" s="13">
        <v>44449</v>
      </c>
      <c r="H156" s="78" t="s">
        <v>1976</v>
      </c>
      <c r="I156" s="16">
        <v>93</v>
      </c>
      <c r="J156" s="16">
        <v>61</v>
      </c>
      <c r="K156" s="16">
        <v>27</v>
      </c>
      <c r="L156" s="16">
        <v>8</v>
      </c>
      <c r="M156" s="82">
        <v>38.292749999999998</v>
      </c>
      <c r="N156" s="73">
        <v>38</v>
      </c>
      <c r="O156" s="65">
        <v>3000</v>
      </c>
      <c r="P156" s="66">
        <f>Table22457891011234567891042[[#This Row],[PEMBULATAN]]*O156</f>
        <v>114000</v>
      </c>
    </row>
    <row r="157" spans="1:16" ht="26.25" customHeight="1" x14ac:dyDescent="0.2">
      <c r="A157" s="14"/>
      <c r="B157" s="76"/>
      <c r="C157" s="74" t="s">
        <v>1896</v>
      </c>
      <c r="D157" s="79" t="s">
        <v>1169</v>
      </c>
      <c r="E157" s="13">
        <v>44443</v>
      </c>
      <c r="F157" s="77" t="s">
        <v>907</v>
      </c>
      <c r="G157" s="13">
        <v>44449</v>
      </c>
      <c r="H157" s="78" t="s">
        <v>1976</v>
      </c>
      <c r="I157" s="16">
        <v>100</v>
      </c>
      <c r="J157" s="16">
        <v>30</v>
      </c>
      <c r="K157" s="16">
        <v>7</v>
      </c>
      <c r="L157" s="16">
        <v>1</v>
      </c>
      <c r="M157" s="82">
        <v>5.25</v>
      </c>
      <c r="N157" s="73">
        <v>5</v>
      </c>
      <c r="O157" s="65">
        <v>3000</v>
      </c>
      <c r="P157" s="66">
        <f>Table22457891011234567891042[[#This Row],[PEMBULATAN]]*O157</f>
        <v>15000</v>
      </c>
    </row>
    <row r="158" spans="1:16" ht="26.25" customHeight="1" x14ac:dyDescent="0.2">
      <c r="A158" s="14"/>
      <c r="B158" s="76"/>
      <c r="C158" s="74" t="s">
        <v>1897</v>
      </c>
      <c r="D158" s="79" t="s">
        <v>1169</v>
      </c>
      <c r="E158" s="13">
        <v>44443</v>
      </c>
      <c r="F158" s="77" t="s">
        <v>907</v>
      </c>
      <c r="G158" s="13">
        <v>44449</v>
      </c>
      <c r="H158" s="78" t="s">
        <v>1976</v>
      </c>
      <c r="I158" s="16">
        <v>84</v>
      </c>
      <c r="J158" s="16">
        <v>54</v>
      </c>
      <c r="K158" s="16">
        <v>24</v>
      </c>
      <c r="L158" s="16">
        <v>18</v>
      </c>
      <c r="M158" s="82">
        <v>27.216000000000001</v>
      </c>
      <c r="N158" s="73">
        <v>27</v>
      </c>
      <c r="O158" s="65">
        <v>3000</v>
      </c>
      <c r="P158" s="66">
        <f>Table22457891011234567891042[[#This Row],[PEMBULATAN]]*O158</f>
        <v>81000</v>
      </c>
    </row>
    <row r="159" spans="1:16" ht="26.25" customHeight="1" x14ac:dyDescent="0.2">
      <c r="A159" s="14"/>
      <c r="B159" s="76"/>
      <c r="C159" s="74" t="s">
        <v>1898</v>
      </c>
      <c r="D159" s="79" t="s">
        <v>1169</v>
      </c>
      <c r="E159" s="13">
        <v>44443</v>
      </c>
      <c r="F159" s="77" t="s">
        <v>907</v>
      </c>
      <c r="G159" s="13">
        <v>44449</v>
      </c>
      <c r="H159" s="78" t="s">
        <v>1976</v>
      </c>
      <c r="I159" s="16">
        <v>84</v>
      </c>
      <c r="J159" s="16">
        <v>65</v>
      </c>
      <c r="K159" s="16">
        <v>20</v>
      </c>
      <c r="L159" s="16">
        <v>15</v>
      </c>
      <c r="M159" s="82">
        <v>27.3</v>
      </c>
      <c r="N159" s="73">
        <v>28</v>
      </c>
      <c r="O159" s="65">
        <v>3000</v>
      </c>
      <c r="P159" s="66">
        <f>Table22457891011234567891042[[#This Row],[PEMBULATAN]]*O159</f>
        <v>84000</v>
      </c>
    </row>
    <row r="160" spans="1:16" ht="26.25" customHeight="1" x14ac:dyDescent="0.2">
      <c r="A160" s="14"/>
      <c r="B160" s="76"/>
      <c r="C160" s="74" t="s">
        <v>1899</v>
      </c>
      <c r="D160" s="79" t="s">
        <v>1169</v>
      </c>
      <c r="E160" s="13">
        <v>44443</v>
      </c>
      <c r="F160" s="77" t="s">
        <v>907</v>
      </c>
      <c r="G160" s="13">
        <v>44449</v>
      </c>
      <c r="H160" s="78" t="s">
        <v>1976</v>
      </c>
      <c r="I160" s="16">
        <v>100</v>
      </c>
      <c r="J160" s="16">
        <v>60</v>
      </c>
      <c r="K160" s="16">
        <v>26</v>
      </c>
      <c r="L160" s="16">
        <v>19</v>
      </c>
      <c r="M160" s="82">
        <v>39</v>
      </c>
      <c r="N160" s="73">
        <v>39</v>
      </c>
      <c r="O160" s="65">
        <v>3000</v>
      </c>
      <c r="P160" s="66">
        <f>Table22457891011234567891042[[#This Row],[PEMBULATAN]]*O160</f>
        <v>117000</v>
      </c>
    </row>
    <row r="161" spans="1:16" ht="26.25" customHeight="1" x14ac:dyDescent="0.2">
      <c r="A161" s="14"/>
      <c r="B161" s="76"/>
      <c r="C161" s="74" t="s">
        <v>1900</v>
      </c>
      <c r="D161" s="79" t="s">
        <v>1169</v>
      </c>
      <c r="E161" s="13">
        <v>44443</v>
      </c>
      <c r="F161" s="77" t="s">
        <v>907</v>
      </c>
      <c r="G161" s="13">
        <v>44449</v>
      </c>
      <c r="H161" s="78" t="s">
        <v>1976</v>
      </c>
      <c r="I161" s="16">
        <v>92</v>
      </c>
      <c r="J161" s="16">
        <v>60</v>
      </c>
      <c r="K161" s="16">
        <v>24</v>
      </c>
      <c r="L161" s="16">
        <v>12</v>
      </c>
      <c r="M161" s="82">
        <v>33.119999999999997</v>
      </c>
      <c r="N161" s="73">
        <v>33</v>
      </c>
      <c r="O161" s="65">
        <v>3000</v>
      </c>
      <c r="P161" s="66">
        <f>Table22457891011234567891042[[#This Row],[PEMBULATAN]]*O161</f>
        <v>99000</v>
      </c>
    </row>
    <row r="162" spans="1:16" ht="26.25" customHeight="1" x14ac:dyDescent="0.2">
      <c r="A162" s="14"/>
      <c r="B162" s="76"/>
      <c r="C162" s="74" t="s">
        <v>1901</v>
      </c>
      <c r="D162" s="79" t="s">
        <v>1169</v>
      </c>
      <c r="E162" s="13">
        <v>44443</v>
      </c>
      <c r="F162" s="77" t="s">
        <v>907</v>
      </c>
      <c r="G162" s="13">
        <v>44449</v>
      </c>
      <c r="H162" s="78" t="s">
        <v>1976</v>
      </c>
      <c r="I162" s="16">
        <v>99</v>
      </c>
      <c r="J162" s="16">
        <v>59</v>
      </c>
      <c r="K162" s="16">
        <v>23</v>
      </c>
      <c r="L162" s="16">
        <v>15</v>
      </c>
      <c r="M162" s="82">
        <v>33.585749999999997</v>
      </c>
      <c r="N162" s="73">
        <v>34</v>
      </c>
      <c r="O162" s="65">
        <v>3000</v>
      </c>
      <c r="P162" s="66">
        <f>Table22457891011234567891042[[#This Row],[PEMBULATAN]]*O162</f>
        <v>102000</v>
      </c>
    </row>
    <row r="163" spans="1:16" ht="26.25" customHeight="1" x14ac:dyDescent="0.2">
      <c r="A163" s="14"/>
      <c r="B163" s="76"/>
      <c r="C163" s="74" t="s">
        <v>1902</v>
      </c>
      <c r="D163" s="79" t="s">
        <v>1169</v>
      </c>
      <c r="E163" s="13">
        <v>44443</v>
      </c>
      <c r="F163" s="77" t="s">
        <v>907</v>
      </c>
      <c r="G163" s="13">
        <v>44449</v>
      </c>
      <c r="H163" s="78" t="s">
        <v>1976</v>
      </c>
      <c r="I163" s="16">
        <v>88</v>
      </c>
      <c r="J163" s="16">
        <v>60</v>
      </c>
      <c r="K163" s="16">
        <v>32</v>
      </c>
      <c r="L163" s="16">
        <v>16</v>
      </c>
      <c r="M163" s="82">
        <v>42.24</v>
      </c>
      <c r="N163" s="73">
        <v>42</v>
      </c>
      <c r="O163" s="65">
        <v>3000</v>
      </c>
      <c r="P163" s="66">
        <f>Table22457891011234567891042[[#This Row],[PEMBULATAN]]*O163</f>
        <v>126000</v>
      </c>
    </row>
    <row r="164" spans="1:16" ht="26.25" customHeight="1" x14ac:dyDescent="0.2">
      <c r="A164" s="14"/>
      <c r="B164" s="76"/>
      <c r="C164" s="74" t="s">
        <v>1903</v>
      </c>
      <c r="D164" s="79" t="s">
        <v>1169</v>
      </c>
      <c r="E164" s="13">
        <v>44443</v>
      </c>
      <c r="F164" s="77" t="s">
        <v>907</v>
      </c>
      <c r="G164" s="13">
        <v>44449</v>
      </c>
      <c r="H164" s="78" t="s">
        <v>1976</v>
      </c>
      <c r="I164" s="16">
        <v>95</v>
      </c>
      <c r="J164" s="16">
        <v>58</v>
      </c>
      <c r="K164" s="16">
        <v>28</v>
      </c>
      <c r="L164" s="16">
        <v>20</v>
      </c>
      <c r="M164" s="82">
        <v>38.57</v>
      </c>
      <c r="N164" s="73">
        <v>39</v>
      </c>
      <c r="O164" s="65">
        <v>3000</v>
      </c>
      <c r="P164" s="66">
        <f>Table22457891011234567891042[[#This Row],[PEMBULATAN]]*O164</f>
        <v>117000</v>
      </c>
    </row>
    <row r="165" spans="1:16" ht="26.25" customHeight="1" x14ac:dyDescent="0.2">
      <c r="A165" s="14"/>
      <c r="B165" s="76"/>
      <c r="C165" s="74" t="s">
        <v>1904</v>
      </c>
      <c r="D165" s="79" t="s">
        <v>1169</v>
      </c>
      <c r="E165" s="13">
        <v>44443</v>
      </c>
      <c r="F165" s="77" t="s">
        <v>907</v>
      </c>
      <c r="G165" s="13">
        <v>44449</v>
      </c>
      <c r="H165" s="78" t="s">
        <v>1976</v>
      </c>
      <c r="I165" s="16">
        <v>46</v>
      </c>
      <c r="J165" s="16">
        <v>36</v>
      </c>
      <c r="K165" s="16">
        <v>19</v>
      </c>
      <c r="L165" s="16">
        <v>7</v>
      </c>
      <c r="M165" s="82">
        <v>7.8659999999999997</v>
      </c>
      <c r="N165" s="73">
        <v>8</v>
      </c>
      <c r="O165" s="65">
        <v>3000</v>
      </c>
      <c r="P165" s="66">
        <f>Table22457891011234567891042[[#This Row],[PEMBULATAN]]*O165</f>
        <v>24000</v>
      </c>
    </row>
    <row r="166" spans="1:16" ht="26.25" customHeight="1" x14ac:dyDescent="0.2">
      <c r="A166" s="14"/>
      <c r="B166" s="76"/>
      <c r="C166" s="74" t="s">
        <v>1905</v>
      </c>
      <c r="D166" s="79" t="s">
        <v>1169</v>
      </c>
      <c r="E166" s="13">
        <v>44443</v>
      </c>
      <c r="F166" s="77" t="s">
        <v>907</v>
      </c>
      <c r="G166" s="13">
        <v>44449</v>
      </c>
      <c r="H166" s="78" t="s">
        <v>1976</v>
      </c>
      <c r="I166" s="16">
        <v>97</v>
      </c>
      <c r="J166" s="16">
        <v>61</v>
      </c>
      <c r="K166" s="16">
        <v>26</v>
      </c>
      <c r="L166" s="16">
        <v>23</v>
      </c>
      <c r="M166" s="82">
        <v>38.460500000000003</v>
      </c>
      <c r="N166" s="73">
        <v>39</v>
      </c>
      <c r="O166" s="65">
        <v>3000</v>
      </c>
      <c r="P166" s="66">
        <f>Table22457891011234567891042[[#This Row],[PEMBULATAN]]*O166</f>
        <v>117000</v>
      </c>
    </row>
    <row r="167" spans="1:16" ht="26.25" customHeight="1" x14ac:dyDescent="0.2">
      <c r="A167" s="14"/>
      <c r="B167" s="76"/>
      <c r="C167" s="74" t="s">
        <v>1906</v>
      </c>
      <c r="D167" s="79" t="s">
        <v>1169</v>
      </c>
      <c r="E167" s="13">
        <v>44443</v>
      </c>
      <c r="F167" s="77" t="s">
        <v>907</v>
      </c>
      <c r="G167" s="13">
        <v>44449</v>
      </c>
      <c r="H167" s="78" t="s">
        <v>1976</v>
      </c>
      <c r="I167" s="16">
        <v>100</v>
      </c>
      <c r="J167" s="16">
        <v>44</v>
      </c>
      <c r="K167" s="16">
        <v>46</v>
      </c>
      <c r="L167" s="16">
        <v>23</v>
      </c>
      <c r="M167" s="82">
        <v>50.6</v>
      </c>
      <c r="N167" s="73">
        <v>51</v>
      </c>
      <c r="O167" s="65">
        <v>3000</v>
      </c>
      <c r="P167" s="66">
        <f>Table22457891011234567891042[[#This Row],[PEMBULATAN]]*O167</f>
        <v>153000</v>
      </c>
    </row>
    <row r="168" spans="1:16" ht="26.25" customHeight="1" x14ac:dyDescent="0.2">
      <c r="A168" s="14"/>
      <c r="B168" s="76"/>
      <c r="C168" s="74" t="s">
        <v>1907</v>
      </c>
      <c r="D168" s="79" t="s">
        <v>1169</v>
      </c>
      <c r="E168" s="13">
        <v>44443</v>
      </c>
      <c r="F168" s="77" t="s">
        <v>907</v>
      </c>
      <c r="G168" s="13">
        <v>44449</v>
      </c>
      <c r="H168" s="78" t="s">
        <v>1976</v>
      </c>
      <c r="I168" s="16">
        <v>94</v>
      </c>
      <c r="J168" s="16">
        <v>46</v>
      </c>
      <c r="K168" s="16">
        <v>37</v>
      </c>
      <c r="L168" s="16">
        <v>13</v>
      </c>
      <c r="M168" s="82">
        <v>39.997</v>
      </c>
      <c r="N168" s="73">
        <v>40</v>
      </c>
      <c r="O168" s="65">
        <v>3000</v>
      </c>
      <c r="P168" s="66">
        <f>Table22457891011234567891042[[#This Row],[PEMBULATAN]]*O168</f>
        <v>120000</v>
      </c>
    </row>
    <row r="169" spans="1:16" ht="26.25" customHeight="1" x14ac:dyDescent="0.2">
      <c r="A169" s="14"/>
      <c r="B169" s="76"/>
      <c r="C169" s="74" t="s">
        <v>1908</v>
      </c>
      <c r="D169" s="79" t="s">
        <v>1169</v>
      </c>
      <c r="E169" s="13">
        <v>44443</v>
      </c>
      <c r="F169" s="77" t="s">
        <v>907</v>
      </c>
      <c r="G169" s="13">
        <v>44449</v>
      </c>
      <c r="H169" s="78" t="s">
        <v>1976</v>
      </c>
      <c r="I169" s="16">
        <v>33</v>
      </c>
      <c r="J169" s="16">
        <v>33</v>
      </c>
      <c r="K169" s="16">
        <v>16</v>
      </c>
      <c r="L169" s="16">
        <v>2</v>
      </c>
      <c r="M169" s="82">
        <v>4.3559999999999999</v>
      </c>
      <c r="N169" s="73">
        <v>5</v>
      </c>
      <c r="O169" s="65">
        <v>3000</v>
      </c>
      <c r="P169" s="66">
        <f>Table22457891011234567891042[[#This Row],[PEMBULATAN]]*O169</f>
        <v>15000</v>
      </c>
    </row>
    <row r="170" spans="1:16" ht="26.25" customHeight="1" x14ac:dyDescent="0.2">
      <c r="A170" s="14"/>
      <c r="B170" s="76"/>
      <c r="C170" s="74" t="s">
        <v>1909</v>
      </c>
      <c r="D170" s="79" t="s">
        <v>1169</v>
      </c>
      <c r="E170" s="13">
        <v>44443</v>
      </c>
      <c r="F170" s="77" t="s">
        <v>907</v>
      </c>
      <c r="G170" s="13">
        <v>44449</v>
      </c>
      <c r="H170" s="78" t="s">
        <v>1976</v>
      </c>
      <c r="I170" s="16">
        <v>70</v>
      </c>
      <c r="J170" s="16">
        <v>62</v>
      </c>
      <c r="K170" s="16">
        <v>25</v>
      </c>
      <c r="L170" s="16">
        <v>14</v>
      </c>
      <c r="M170" s="82">
        <v>27.125</v>
      </c>
      <c r="N170" s="73">
        <v>27</v>
      </c>
      <c r="O170" s="65">
        <v>3000</v>
      </c>
      <c r="P170" s="66">
        <f>Table22457891011234567891042[[#This Row],[PEMBULATAN]]*O170</f>
        <v>81000</v>
      </c>
    </row>
    <row r="171" spans="1:16" ht="26.25" customHeight="1" x14ac:dyDescent="0.2">
      <c r="A171" s="14"/>
      <c r="B171" s="76"/>
      <c r="C171" s="74" t="s">
        <v>1910</v>
      </c>
      <c r="D171" s="79" t="s">
        <v>1169</v>
      </c>
      <c r="E171" s="13">
        <v>44443</v>
      </c>
      <c r="F171" s="77" t="s">
        <v>907</v>
      </c>
      <c r="G171" s="13">
        <v>44449</v>
      </c>
      <c r="H171" s="78" t="s">
        <v>1976</v>
      </c>
      <c r="I171" s="16">
        <v>72</v>
      </c>
      <c r="J171" s="16">
        <v>57</v>
      </c>
      <c r="K171" s="16">
        <v>28</v>
      </c>
      <c r="L171" s="16">
        <v>11</v>
      </c>
      <c r="M171" s="82">
        <v>28.728000000000002</v>
      </c>
      <c r="N171" s="73">
        <v>29</v>
      </c>
      <c r="O171" s="65">
        <v>3000</v>
      </c>
      <c r="P171" s="66">
        <f>Table22457891011234567891042[[#This Row],[PEMBULATAN]]*O171</f>
        <v>87000</v>
      </c>
    </row>
    <row r="172" spans="1:16" ht="26.25" customHeight="1" x14ac:dyDescent="0.2">
      <c r="A172" s="14"/>
      <c r="B172" s="76"/>
      <c r="C172" s="74" t="s">
        <v>1911</v>
      </c>
      <c r="D172" s="79" t="s">
        <v>1169</v>
      </c>
      <c r="E172" s="13">
        <v>44443</v>
      </c>
      <c r="F172" s="77" t="s">
        <v>907</v>
      </c>
      <c r="G172" s="13">
        <v>44449</v>
      </c>
      <c r="H172" s="78" t="s">
        <v>1976</v>
      </c>
      <c r="I172" s="16">
        <v>82</v>
      </c>
      <c r="J172" s="16">
        <v>56</v>
      </c>
      <c r="K172" s="16">
        <v>18</v>
      </c>
      <c r="L172" s="16">
        <v>11</v>
      </c>
      <c r="M172" s="82">
        <v>20.664000000000001</v>
      </c>
      <c r="N172" s="73">
        <v>21</v>
      </c>
      <c r="O172" s="65">
        <v>3000</v>
      </c>
      <c r="P172" s="66">
        <f>Table22457891011234567891042[[#This Row],[PEMBULATAN]]*O172</f>
        <v>63000</v>
      </c>
    </row>
    <row r="173" spans="1:16" ht="26.25" customHeight="1" x14ac:dyDescent="0.2">
      <c r="A173" s="14"/>
      <c r="B173" s="76"/>
      <c r="C173" s="74" t="s">
        <v>1912</v>
      </c>
      <c r="D173" s="79" t="s">
        <v>1169</v>
      </c>
      <c r="E173" s="13">
        <v>44443</v>
      </c>
      <c r="F173" s="77" t="s">
        <v>907</v>
      </c>
      <c r="G173" s="13">
        <v>44449</v>
      </c>
      <c r="H173" s="78" t="s">
        <v>1976</v>
      </c>
      <c r="I173" s="16">
        <v>36</v>
      </c>
      <c r="J173" s="16">
        <v>17</v>
      </c>
      <c r="K173" s="16">
        <v>14</v>
      </c>
      <c r="L173" s="16">
        <v>1</v>
      </c>
      <c r="M173" s="82">
        <v>2.1419999999999999</v>
      </c>
      <c r="N173" s="73">
        <v>2</v>
      </c>
      <c r="O173" s="65">
        <v>3000</v>
      </c>
      <c r="P173" s="66">
        <f>Table22457891011234567891042[[#This Row],[PEMBULATAN]]*O173</f>
        <v>6000</v>
      </c>
    </row>
    <row r="174" spans="1:16" ht="26.25" customHeight="1" x14ac:dyDescent="0.2">
      <c r="A174" s="14"/>
      <c r="B174" s="76"/>
      <c r="C174" s="74" t="s">
        <v>1913</v>
      </c>
      <c r="D174" s="79" t="s">
        <v>1169</v>
      </c>
      <c r="E174" s="13">
        <v>44443</v>
      </c>
      <c r="F174" s="77" t="s">
        <v>907</v>
      </c>
      <c r="G174" s="13">
        <v>44449</v>
      </c>
      <c r="H174" s="78" t="s">
        <v>1976</v>
      </c>
      <c r="I174" s="16">
        <v>54</v>
      </c>
      <c r="J174" s="16">
        <v>57</v>
      </c>
      <c r="K174" s="16">
        <v>23</v>
      </c>
      <c r="L174" s="16">
        <v>7</v>
      </c>
      <c r="M174" s="82">
        <v>17.698499999999999</v>
      </c>
      <c r="N174" s="73">
        <v>18</v>
      </c>
      <c r="O174" s="65">
        <v>3000</v>
      </c>
      <c r="P174" s="66">
        <f>Table22457891011234567891042[[#This Row],[PEMBULATAN]]*O174</f>
        <v>54000</v>
      </c>
    </row>
    <row r="175" spans="1:16" ht="26.25" customHeight="1" x14ac:dyDescent="0.2">
      <c r="A175" s="14"/>
      <c r="B175" s="76"/>
      <c r="C175" s="74" t="s">
        <v>1914</v>
      </c>
      <c r="D175" s="79" t="s">
        <v>1169</v>
      </c>
      <c r="E175" s="13">
        <v>44443</v>
      </c>
      <c r="F175" s="77" t="s">
        <v>907</v>
      </c>
      <c r="G175" s="13">
        <v>44449</v>
      </c>
      <c r="H175" s="78" t="s">
        <v>1976</v>
      </c>
      <c r="I175" s="16">
        <v>83</v>
      </c>
      <c r="J175" s="16">
        <v>53</v>
      </c>
      <c r="K175" s="16">
        <v>33</v>
      </c>
      <c r="L175" s="16">
        <v>20</v>
      </c>
      <c r="M175" s="82">
        <v>36.29175</v>
      </c>
      <c r="N175" s="73">
        <v>36</v>
      </c>
      <c r="O175" s="65">
        <v>3000</v>
      </c>
      <c r="P175" s="66">
        <f>Table22457891011234567891042[[#This Row],[PEMBULATAN]]*O175</f>
        <v>108000</v>
      </c>
    </row>
    <row r="176" spans="1:16" ht="26.25" customHeight="1" x14ac:dyDescent="0.2">
      <c r="A176" s="14"/>
      <c r="B176" s="76"/>
      <c r="C176" s="74" t="s">
        <v>1915</v>
      </c>
      <c r="D176" s="79" t="s">
        <v>1169</v>
      </c>
      <c r="E176" s="13">
        <v>44443</v>
      </c>
      <c r="F176" s="77" t="s">
        <v>907</v>
      </c>
      <c r="G176" s="13">
        <v>44449</v>
      </c>
      <c r="H176" s="78" t="s">
        <v>1976</v>
      </c>
      <c r="I176" s="16">
        <v>65</v>
      </c>
      <c r="J176" s="16">
        <v>64</v>
      </c>
      <c r="K176" s="16">
        <v>23</v>
      </c>
      <c r="L176" s="16">
        <v>10</v>
      </c>
      <c r="M176" s="82">
        <v>23.92</v>
      </c>
      <c r="N176" s="73">
        <v>24</v>
      </c>
      <c r="O176" s="65">
        <v>3000</v>
      </c>
      <c r="P176" s="66">
        <f>Table22457891011234567891042[[#This Row],[PEMBULATAN]]*O176</f>
        <v>72000</v>
      </c>
    </row>
    <row r="177" spans="1:16" ht="26.25" customHeight="1" x14ac:dyDescent="0.2">
      <c r="A177" s="14"/>
      <c r="B177" s="76"/>
      <c r="C177" s="74" t="s">
        <v>1916</v>
      </c>
      <c r="D177" s="79" t="s">
        <v>1169</v>
      </c>
      <c r="E177" s="13">
        <v>44443</v>
      </c>
      <c r="F177" s="77" t="s">
        <v>907</v>
      </c>
      <c r="G177" s="13">
        <v>44449</v>
      </c>
      <c r="H177" s="78" t="s">
        <v>1976</v>
      </c>
      <c r="I177" s="16">
        <v>52</v>
      </c>
      <c r="J177" s="16">
        <v>43</v>
      </c>
      <c r="K177" s="16">
        <v>12</v>
      </c>
      <c r="L177" s="16">
        <v>1</v>
      </c>
      <c r="M177" s="82">
        <v>6.7080000000000002</v>
      </c>
      <c r="N177" s="73">
        <v>7</v>
      </c>
      <c r="O177" s="65">
        <v>3000</v>
      </c>
      <c r="P177" s="66">
        <f>Table22457891011234567891042[[#This Row],[PEMBULATAN]]*O177</f>
        <v>21000</v>
      </c>
    </row>
    <row r="178" spans="1:16" ht="26.25" customHeight="1" x14ac:dyDescent="0.2">
      <c r="A178" s="14"/>
      <c r="B178" s="76"/>
      <c r="C178" s="74" t="s">
        <v>1917</v>
      </c>
      <c r="D178" s="79" t="s">
        <v>1169</v>
      </c>
      <c r="E178" s="13">
        <v>44443</v>
      </c>
      <c r="F178" s="77" t="s">
        <v>907</v>
      </c>
      <c r="G178" s="13">
        <v>44449</v>
      </c>
      <c r="H178" s="78" t="s">
        <v>1976</v>
      </c>
      <c r="I178" s="16">
        <v>54</v>
      </c>
      <c r="J178" s="16">
        <v>44</v>
      </c>
      <c r="K178" s="16">
        <v>31</v>
      </c>
      <c r="L178" s="16">
        <v>5</v>
      </c>
      <c r="M178" s="82">
        <v>18.414000000000001</v>
      </c>
      <c r="N178" s="73">
        <v>19</v>
      </c>
      <c r="O178" s="65">
        <v>3000</v>
      </c>
      <c r="P178" s="66">
        <f>Table22457891011234567891042[[#This Row],[PEMBULATAN]]*O178</f>
        <v>57000</v>
      </c>
    </row>
    <row r="179" spans="1:16" ht="26.25" customHeight="1" x14ac:dyDescent="0.2">
      <c r="A179" s="14"/>
      <c r="B179" s="76"/>
      <c r="C179" s="74" t="s">
        <v>1918</v>
      </c>
      <c r="D179" s="79" t="s">
        <v>1169</v>
      </c>
      <c r="E179" s="13">
        <v>44443</v>
      </c>
      <c r="F179" s="77" t="s">
        <v>907</v>
      </c>
      <c r="G179" s="13">
        <v>44449</v>
      </c>
      <c r="H179" s="78" t="s">
        <v>1976</v>
      </c>
      <c r="I179" s="16">
        <v>90</v>
      </c>
      <c r="J179" s="16">
        <v>60</v>
      </c>
      <c r="K179" s="16">
        <v>18</v>
      </c>
      <c r="L179" s="16">
        <v>9</v>
      </c>
      <c r="M179" s="82">
        <v>24.3</v>
      </c>
      <c r="N179" s="73">
        <v>25</v>
      </c>
      <c r="O179" s="65">
        <v>3000</v>
      </c>
      <c r="P179" s="66">
        <f>Table22457891011234567891042[[#This Row],[PEMBULATAN]]*O179</f>
        <v>75000</v>
      </c>
    </row>
    <row r="180" spans="1:16" ht="26.25" customHeight="1" x14ac:dyDescent="0.2">
      <c r="A180" s="14"/>
      <c r="B180" s="76"/>
      <c r="C180" s="74" t="s">
        <v>1919</v>
      </c>
      <c r="D180" s="79" t="s">
        <v>1169</v>
      </c>
      <c r="E180" s="13">
        <v>44443</v>
      </c>
      <c r="F180" s="77" t="s">
        <v>907</v>
      </c>
      <c r="G180" s="13">
        <v>44449</v>
      </c>
      <c r="H180" s="78" t="s">
        <v>1976</v>
      </c>
      <c r="I180" s="16">
        <v>78</v>
      </c>
      <c r="J180" s="16">
        <v>54</v>
      </c>
      <c r="K180" s="16">
        <v>30</v>
      </c>
      <c r="L180" s="16">
        <v>10</v>
      </c>
      <c r="M180" s="82">
        <v>31.59</v>
      </c>
      <c r="N180" s="73">
        <v>32</v>
      </c>
      <c r="O180" s="65">
        <v>3000</v>
      </c>
      <c r="P180" s="66">
        <f>Table22457891011234567891042[[#This Row],[PEMBULATAN]]*O180</f>
        <v>96000</v>
      </c>
    </row>
    <row r="181" spans="1:16" ht="26.25" customHeight="1" x14ac:dyDescent="0.2">
      <c r="A181" s="14"/>
      <c r="B181" s="76"/>
      <c r="C181" s="74" t="s">
        <v>1920</v>
      </c>
      <c r="D181" s="79" t="s">
        <v>1169</v>
      </c>
      <c r="E181" s="13">
        <v>44443</v>
      </c>
      <c r="F181" s="77" t="s">
        <v>907</v>
      </c>
      <c r="G181" s="13">
        <v>44449</v>
      </c>
      <c r="H181" s="78" t="s">
        <v>1976</v>
      </c>
      <c r="I181" s="16">
        <v>90</v>
      </c>
      <c r="J181" s="16">
        <v>55</v>
      </c>
      <c r="K181" s="16">
        <v>36</v>
      </c>
      <c r="L181" s="16">
        <v>21</v>
      </c>
      <c r="M181" s="82">
        <v>44.55</v>
      </c>
      <c r="N181" s="73">
        <v>45</v>
      </c>
      <c r="O181" s="65">
        <v>3000</v>
      </c>
      <c r="P181" s="66">
        <f>Table22457891011234567891042[[#This Row],[PEMBULATAN]]*O181</f>
        <v>135000</v>
      </c>
    </row>
    <row r="182" spans="1:16" ht="26.25" customHeight="1" x14ac:dyDescent="0.2">
      <c r="A182" s="14"/>
      <c r="B182" s="76"/>
      <c r="C182" s="74" t="s">
        <v>1921</v>
      </c>
      <c r="D182" s="79" t="s">
        <v>1169</v>
      </c>
      <c r="E182" s="13">
        <v>44443</v>
      </c>
      <c r="F182" s="77" t="s">
        <v>907</v>
      </c>
      <c r="G182" s="13">
        <v>44449</v>
      </c>
      <c r="H182" s="78" t="s">
        <v>1976</v>
      </c>
      <c r="I182" s="16">
        <v>67</v>
      </c>
      <c r="J182" s="16">
        <v>66</v>
      </c>
      <c r="K182" s="16">
        <v>26</v>
      </c>
      <c r="L182" s="16">
        <v>12</v>
      </c>
      <c r="M182" s="82">
        <v>28.742999999999999</v>
      </c>
      <c r="N182" s="73">
        <v>29</v>
      </c>
      <c r="O182" s="65">
        <v>3000</v>
      </c>
      <c r="P182" s="66">
        <f>Table22457891011234567891042[[#This Row],[PEMBULATAN]]*O182</f>
        <v>87000</v>
      </c>
    </row>
    <row r="183" spans="1:16" ht="26.25" customHeight="1" x14ac:dyDescent="0.2">
      <c r="A183" s="14"/>
      <c r="B183" s="76"/>
      <c r="C183" s="74" t="s">
        <v>1922</v>
      </c>
      <c r="D183" s="79" t="s">
        <v>1169</v>
      </c>
      <c r="E183" s="13">
        <v>44443</v>
      </c>
      <c r="F183" s="77" t="s">
        <v>907</v>
      </c>
      <c r="G183" s="13">
        <v>44449</v>
      </c>
      <c r="H183" s="78" t="s">
        <v>1976</v>
      </c>
      <c r="I183" s="16">
        <v>50</v>
      </c>
      <c r="J183" s="16">
        <v>35</v>
      </c>
      <c r="K183" s="16">
        <v>18</v>
      </c>
      <c r="L183" s="16">
        <v>5</v>
      </c>
      <c r="M183" s="82">
        <v>7.875</v>
      </c>
      <c r="N183" s="73">
        <v>8</v>
      </c>
      <c r="O183" s="65">
        <v>3000</v>
      </c>
      <c r="P183" s="66">
        <f>Table22457891011234567891042[[#This Row],[PEMBULATAN]]*O183</f>
        <v>24000</v>
      </c>
    </row>
    <row r="184" spans="1:16" ht="26.25" customHeight="1" x14ac:dyDescent="0.2">
      <c r="A184" s="14"/>
      <c r="B184" s="76"/>
      <c r="C184" s="74" t="s">
        <v>1923</v>
      </c>
      <c r="D184" s="79" t="s">
        <v>1169</v>
      </c>
      <c r="E184" s="13">
        <v>44443</v>
      </c>
      <c r="F184" s="77" t="s">
        <v>907</v>
      </c>
      <c r="G184" s="13">
        <v>44449</v>
      </c>
      <c r="H184" s="78" t="s">
        <v>1976</v>
      </c>
      <c r="I184" s="16">
        <v>48</v>
      </c>
      <c r="J184" s="16">
        <v>25</v>
      </c>
      <c r="K184" s="16">
        <v>26</v>
      </c>
      <c r="L184" s="16">
        <v>13</v>
      </c>
      <c r="M184" s="82">
        <v>7.8</v>
      </c>
      <c r="N184" s="73">
        <v>13</v>
      </c>
      <c r="O184" s="65">
        <v>3000</v>
      </c>
      <c r="P184" s="66">
        <f>Table22457891011234567891042[[#This Row],[PEMBULATAN]]*O184</f>
        <v>39000</v>
      </c>
    </row>
    <row r="185" spans="1:16" ht="26.25" customHeight="1" x14ac:dyDescent="0.2">
      <c r="A185" s="14"/>
      <c r="B185" s="76"/>
      <c r="C185" s="74" t="s">
        <v>1924</v>
      </c>
      <c r="D185" s="79" t="s">
        <v>1169</v>
      </c>
      <c r="E185" s="13">
        <v>44443</v>
      </c>
      <c r="F185" s="77" t="s">
        <v>907</v>
      </c>
      <c r="G185" s="13">
        <v>44449</v>
      </c>
      <c r="H185" s="78" t="s">
        <v>1976</v>
      </c>
      <c r="I185" s="16">
        <v>100</v>
      </c>
      <c r="J185" s="16">
        <v>53</v>
      </c>
      <c r="K185" s="16">
        <v>26</v>
      </c>
      <c r="L185" s="16">
        <v>11</v>
      </c>
      <c r="M185" s="82">
        <v>34.450000000000003</v>
      </c>
      <c r="N185" s="73">
        <v>35</v>
      </c>
      <c r="O185" s="65">
        <v>3000</v>
      </c>
      <c r="P185" s="66">
        <f>Table22457891011234567891042[[#This Row],[PEMBULATAN]]*O185</f>
        <v>105000</v>
      </c>
    </row>
    <row r="186" spans="1:16" ht="26.25" customHeight="1" x14ac:dyDescent="0.2">
      <c r="A186" s="14"/>
      <c r="B186" s="76"/>
      <c r="C186" s="74" t="s">
        <v>1925</v>
      </c>
      <c r="D186" s="79" t="s">
        <v>1169</v>
      </c>
      <c r="E186" s="13">
        <v>44443</v>
      </c>
      <c r="F186" s="77" t="s">
        <v>907</v>
      </c>
      <c r="G186" s="13">
        <v>44449</v>
      </c>
      <c r="H186" s="78" t="s">
        <v>1976</v>
      </c>
      <c r="I186" s="16">
        <v>70</v>
      </c>
      <c r="J186" s="16">
        <v>63</v>
      </c>
      <c r="K186" s="16">
        <v>16</v>
      </c>
      <c r="L186" s="16">
        <v>9</v>
      </c>
      <c r="M186" s="82">
        <v>17.64</v>
      </c>
      <c r="N186" s="73">
        <v>18</v>
      </c>
      <c r="O186" s="65">
        <v>3000</v>
      </c>
      <c r="P186" s="66">
        <f>Table22457891011234567891042[[#This Row],[PEMBULATAN]]*O186</f>
        <v>54000</v>
      </c>
    </row>
    <row r="187" spans="1:16" ht="26.25" customHeight="1" x14ac:dyDescent="0.2">
      <c r="A187" s="14"/>
      <c r="B187" s="76"/>
      <c r="C187" s="74" t="s">
        <v>1926</v>
      </c>
      <c r="D187" s="79" t="s">
        <v>1169</v>
      </c>
      <c r="E187" s="13">
        <v>44443</v>
      </c>
      <c r="F187" s="77" t="s">
        <v>907</v>
      </c>
      <c r="G187" s="13">
        <v>44449</v>
      </c>
      <c r="H187" s="78" t="s">
        <v>1976</v>
      </c>
      <c r="I187" s="16">
        <v>87</v>
      </c>
      <c r="J187" s="16">
        <v>58</v>
      </c>
      <c r="K187" s="16">
        <v>27</v>
      </c>
      <c r="L187" s="16">
        <v>8</v>
      </c>
      <c r="M187" s="82">
        <v>34.060499999999998</v>
      </c>
      <c r="N187" s="73">
        <v>34</v>
      </c>
      <c r="O187" s="65">
        <v>3000</v>
      </c>
      <c r="P187" s="66">
        <f>Table22457891011234567891042[[#This Row],[PEMBULATAN]]*O187</f>
        <v>102000</v>
      </c>
    </row>
    <row r="188" spans="1:16" ht="26.25" customHeight="1" x14ac:dyDescent="0.2">
      <c r="A188" s="14"/>
      <c r="B188" s="76"/>
      <c r="C188" s="74" t="s">
        <v>1927</v>
      </c>
      <c r="D188" s="79" t="s">
        <v>1169</v>
      </c>
      <c r="E188" s="13">
        <v>44443</v>
      </c>
      <c r="F188" s="77" t="s">
        <v>907</v>
      </c>
      <c r="G188" s="13">
        <v>44449</v>
      </c>
      <c r="H188" s="78" t="s">
        <v>1976</v>
      </c>
      <c r="I188" s="16">
        <v>74</v>
      </c>
      <c r="J188" s="16">
        <v>62</v>
      </c>
      <c r="K188" s="16">
        <v>24</v>
      </c>
      <c r="L188" s="16">
        <v>10</v>
      </c>
      <c r="M188" s="82">
        <v>27.527999999999999</v>
      </c>
      <c r="N188" s="73">
        <v>28</v>
      </c>
      <c r="O188" s="65">
        <v>3000</v>
      </c>
      <c r="P188" s="66">
        <f>Table22457891011234567891042[[#This Row],[PEMBULATAN]]*O188</f>
        <v>84000</v>
      </c>
    </row>
    <row r="189" spans="1:16" ht="26.25" customHeight="1" x14ac:dyDescent="0.2">
      <c r="A189" s="14"/>
      <c r="B189" s="76"/>
      <c r="C189" s="74" t="s">
        <v>1928</v>
      </c>
      <c r="D189" s="79" t="s">
        <v>1169</v>
      </c>
      <c r="E189" s="13">
        <v>44443</v>
      </c>
      <c r="F189" s="77" t="s">
        <v>907</v>
      </c>
      <c r="G189" s="13">
        <v>44449</v>
      </c>
      <c r="H189" s="78" t="s">
        <v>1976</v>
      </c>
      <c r="I189" s="16">
        <v>63</v>
      </c>
      <c r="J189" s="16">
        <v>66</v>
      </c>
      <c r="K189" s="16">
        <v>18</v>
      </c>
      <c r="L189" s="16">
        <v>7</v>
      </c>
      <c r="M189" s="82">
        <v>18.710999999999999</v>
      </c>
      <c r="N189" s="73">
        <v>19</v>
      </c>
      <c r="O189" s="65">
        <v>3000</v>
      </c>
      <c r="P189" s="66">
        <f>Table22457891011234567891042[[#This Row],[PEMBULATAN]]*O189</f>
        <v>57000</v>
      </c>
    </row>
    <row r="190" spans="1:16" ht="26.25" customHeight="1" x14ac:dyDescent="0.2">
      <c r="A190" s="14"/>
      <c r="B190" s="76"/>
      <c r="C190" s="74" t="s">
        <v>1929</v>
      </c>
      <c r="D190" s="79" t="s">
        <v>1169</v>
      </c>
      <c r="E190" s="13">
        <v>44443</v>
      </c>
      <c r="F190" s="77" t="s">
        <v>907</v>
      </c>
      <c r="G190" s="13">
        <v>44449</v>
      </c>
      <c r="H190" s="78" t="s">
        <v>1976</v>
      </c>
      <c r="I190" s="16">
        <v>109</v>
      </c>
      <c r="J190" s="16">
        <v>63</v>
      </c>
      <c r="K190" s="16">
        <v>32</v>
      </c>
      <c r="L190" s="16">
        <v>11</v>
      </c>
      <c r="M190" s="82">
        <v>54.936</v>
      </c>
      <c r="N190" s="73">
        <v>55</v>
      </c>
      <c r="O190" s="65">
        <v>3000</v>
      </c>
      <c r="P190" s="66">
        <f>Table22457891011234567891042[[#This Row],[PEMBULATAN]]*O190</f>
        <v>165000</v>
      </c>
    </row>
    <row r="191" spans="1:16" ht="26.25" customHeight="1" x14ac:dyDescent="0.2">
      <c r="A191" s="14"/>
      <c r="B191" s="76"/>
      <c r="C191" s="74" t="s">
        <v>1930</v>
      </c>
      <c r="D191" s="79" t="s">
        <v>1169</v>
      </c>
      <c r="E191" s="13">
        <v>44443</v>
      </c>
      <c r="F191" s="77" t="s">
        <v>907</v>
      </c>
      <c r="G191" s="13">
        <v>44449</v>
      </c>
      <c r="H191" s="78" t="s">
        <v>1976</v>
      </c>
      <c r="I191" s="16">
        <v>70</v>
      </c>
      <c r="J191" s="16">
        <v>59</v>
      </c>
      <c r="K191" s="16">
        <v>25</v>
      </c>
      <c r="L191" s="16">
        <v>11</v>
      </c>
      <c r="M191" s="82">
        <v>25.8125</v>
      </c>
      <c r="N191" s="73">
        <v>26</v>
      </c>
      <c r="O191" s="65">
        <v>3000</v>
      </c>
      <c r="P191" s="66">
        <f>Table22457891011234567891042[[#This Row],[PEMBULATAN]]*O191</f>
        <v>78000</v>
      </c>
    </row>
    <row r="192" spans="1:16" ht="26.25" customHeight="1" x14ac:dyDescent="0.2">
      <c r="A192" s="14"/>
      <c r="B192" s="76"/>
      <c r="C192" s="74" t="s">
        <v>1931</v>
      </c>
      <c r="D192" s="79" t="s">
        <v>1169</v>
      </c>
      <c r="E192" s="13">
        <v>44443</v>
      </c>
      <c r="F192" s="77" t="s">
        <v>907</v>
      </c>
      <c r="G192" s="13">
        <v>44449</v>
      </c>
      <c r="H192" s="78" t="s">
        <v>1976</v>
      </c>
      <c r="I192" s="16">
        <v>31</v>
      </c>
      <c r="J192" s="16">
        <v>39</v>
      </c>
      <c r="K192" s="16">
        <v>46</v>
      </c>
      <c r="L192" s="16">
        <v>12</v>
      </c>
      <c r="M192" s="82">
        <v>13.903499999999999</v>
      </c>
      <c r="N192" s="73">
        <v>14</v>
      </c>
      <c r="O192" s="65">
        <v>3000</v>
      </c>
      <c r="P192" s="66">
        <f>Table22457891011234567891042[[#This Row],[PEMBULATAN]]*O192</f>
        <v>42000</v>
      </c>
    </row>
    <row r="193" spans="1:16" ht="26.25" customHeight="1" x14ac:dyDescent="0.2">
      <c r="A193" s="14"/>
      <c r="B193" s="76"/>
      <c r="C193" s="74" t="s">
        <v>1932</v>
      </c>
      <c r="D193" s="79" t="s">
        <v>1169</v>
      </c>
      <c r="E193" s="13">
        <v>44443</v>
      </c>
      <c r="F193" s="77" t="s">
        <v>907</v>
      </c>
      <c r="G193" s="13">
        <v>44449</v>
      </c>
      <c r="H193" s="78" t="s">
        <v>1976</v>
      </c>
      <c r="I193" s="16">
        <v>49</v>
      </c>
      <c r="J193" s="16">
        <v>49</v>
      </c>
      <c r="K193" s="16">
        <v>33</v>
      </c>
      <c r="L193" s="16">
        <v>13</v>
      </c>
      <c r="M193" s="82">
        <v>19.808250000000001</v>
      </c>
      <c r="N193" s="73">
        <v>20</v>
      </c>
      <c r="O193" s="65">
        <v>3000</v>
      </c>
      <c r="P193" s="66">
        <f>Table22457891011234567891042[[#This Row],[PEMBULATAN]]*O193</f>
        <v>60000</v>
      </c>
    </row>
    <row r="194" spans="1:16" ht="26.25" customHeight="1" x14ac:dyDescent="0.2">
      <c r="A194" s="14"/>
      <c r="B194" s="76"/>
      <c r="C194" s="74" t="s">
        <v>1933</v>
      </c>
      <c r="D194" s="79" t="s">
        <v>1169</v>
      </c>
      <c r="E194" s="13">
        <v>44443</v>
      </c>
      <c r="F194" s="77" t="s">
        <v>907</v>
      </c>
      <c r="G194" s="13">
        <v>44449</v>
      </c>
      <c r="H194" s="78" t="s">
        <v>1976</v>
      </c>
      <c r="I194" s="16">
        <v>94</v>
      </c>
      <c r="J194" s="16">
        <v>55</v>
      </c>
      <c r="K194" s="16">
        <v>37</v>
      </c>
      <c r="L194" s="16">
        <v>11</v>
      </c>
      <c r="M194" s="82">
        <v>47.822499999999998</v>
      </c>
      <c r="N194" s="73">
        <v>48</v>
      </c>
      <c r="O194" s="65">
        <v>3000</v>
      </c>
      <c r="P194" s="66">
        <f>Table22457891011234567891042[[#This Row],[PEMBULATAN]]*O194</f>
        <v>144000</v>
      </c>
    </row>
    <row r="195" spans="1:16" ht="26.25" customHeight="1" x14ac:dyDescent="0.2">
      <c r="A195" s="14"/>
      <c r="B195" s="76"/>
      <c r="C195" s="74" t="s">
        <v>1934</v>
      </c>
      <c r="D195" s="79" t="s">
        <v>1169</v>
      </c>
      <c r="E195" s="13">
        <v>44443</v>
      </c>
      <c r="F195" s="77" t="s">
        <v>907</v>
      </c>
      <c r="G195" s="13">
        <v>44449</v>
      </c>
      <c r="H195" s="78" t="s">
        <v>1976</v>
      </c>
      <c r="I195" s="16">
        <v>92</v>
      </c>
      <c r="J195" s="16">
        <v>58</v>
      </c>
      <c r="K195" s="16">
        <v>34</v>
      </c>
      <c r="L195" s="16">
        <v>32</v>
      </c>
      <c r="M195" s="82">
        <v>45.356000000000002</v>
      </c>
      <c r="N195" s="73">
        <v>46</v>
      </c>
      <c r="O195" s="65">
        <v>3000</v>
      </c>
      <c r="P195" s="66">
        <f>Table22457891011234567891042[[#This Row],[PEMBULATAN]]*O195</f>
        <v>138000</v>
      </c>
    </row>
    <row r="196" spans="1:16" ht="26.25" customHeight="1" x14ac:dyDescent="0.2">
      <c r="A196" s="14"/>
      <c r="B196" s="76"/>
      <c r="C196" s="74" t="s">
        <v>1935</v>
      </c>
      <c r="D196" s="79" t="s">
        <v>1169</v>
      </c>
      <c r="E196" s="13">
        <v>44443</v>
      </c>
      <c r="F196" s="77" t="s">
        <v>907</v>
      </c>
      <c r="G196" s="13">
        <v>44449</v>
      </c>
      <c r="H196" s="78" t="s">
        <v>1976</v>
      </c>
      <c r="I196" s="16">
        <v>77</v>
      </c>
      <c r="J196" s="16">
        <v>54</v>
      </c>
      <c r="K196" s="16">
        <v>20</v>
      </c>
      <c r="L196" s="16">
        <v>9</v>
      </c>
      <c r="M196" s="82">
        <v>20.79</v>
      </c>
      <c r="N196" s="73">
        <v>21</v>
      </c>
      <c r="O196" s="65">
        <v>3000</v>
      </c>
      <c r="P196" s="66">
        <f>Table22457891011234567891042[[#This Row],[PEMBULATAN]]*O196</f>
        <v>63000</v>
      </c>
    </row>
    <row r="197" spans="1:16" ht="26.25" customHeight="1" x14ac:dyDescent="0.2">
      <c r="A197" s="14"/>
      <c r="B197" s="76"/>
      <c r="C197" s="74" t="s">
        <v>1936</v>
      </c>
      <c r="D197" s="79" t="s">
        <v>1169</v>
      </c>
      <c r="E197" s="13">
        <v>44443</v>
      </c>
      <c r="F197" s="77" t="s">
        <v>907</v>
      </c>
      <c r="G197" s="13">
        <v>44449</v>
      </c>
      <c r="H197" s="78" t="s">
        <v>1976</v>
      </c>
      <c r="I197" s="16">
        <v>124</v>
      </c>
      <c r="J197" s="16">
        <v>9</v>
      </c>
      <c r="K197" s="16">
        <v>7</v>
      </c>
      <c r="L197" s="16">
        <v>3</v>
      </c>
      <c r="M197" s="82">
        <v>1.9530000000000001</v>
      </c>
      <c r="N197" s="73">
        <v>3</v>
      </c>
      <c r="O197" s="65">
        <v>3000</v>
      </c>
      <c r="P197" s="66">
        <f>Table22457891011234567891042[[#This Row],[PEMBULATAN]]*O197</f>
        <v>9000</v>
      </c>
    </row>
    <row r="198" spans="1:16" ht="26.25" customHeight="1" x14ac:dyDescent="0.2">
      <c r="A198" s="14"/>
      <c r="B198" s="76"/>
      <c r="C198" s="74" t="s">
        <v>1937</v>
      </c>
      <c r="D198" s="79" t="s">
        <v>1169</v>
      </c>
      <c r="E198" s="13">
        <v>44443</v>
      </c>
      <c r="F198" s="77" t="s">
        <v>907</v>
      </c>
      <c r="G198" s="13">
        <v>44449</v>
      </c>
      <c r="H198" s="78" t="s">
        <v>1976</v>
      </c>
      <c r="I198" s="16">
        <v>58</v>
      </c>
      <c r="J198" s="16">
        <v>61</v>
      </c>
      <c r="K198" s="16">
        <v>17</v>
      </c>
      <c r="L198" s="16">
        <v>7</v>
      </c>
      <c r="M198" s="82">
        <v>15.0365</v>
      </c>
      <c r="N198" s="73">
        <v>15</v>
      </c>
      <c r="O198" s="65">
        <v>3000</v>
      </c>
      <c r="P198" s="66">
        <f>Table22457891011234567891042[[#This Row],[PEMBULATAN]]*O198</f>
        <v>45000</v>
      </c>
    </row>
    <row r="199" spans="1:16" ht="26.25" customHeight="1" x14ac:dyDescent="0.2">
      <c r="A199" s="14"/>
      <c r="B199" s="76"/>
      <c r="C199" s="74" t="s">
        <v>1938</v>
      </c>
      <c r="D199" s="79" t="s">
        <v>1169</v>
      </c>
      <c r="E199" s="13">
        <v>44443</v>
      </c>
      <c r="F199" s="77" t="s">
        <v>907</v>
      </c>
      <c r="G199" s="13">
        <v>44449</v>
      </c>
      <c r="H199" s="78" t="s">
        <v>1976</v>
      </c>
      <c r="I199" s="16">
        <v>87</v>
      </c>
      <c r="J199" s="16">
        <v>56</v>
      </c>
      <c r="K199" s="16">
        <v>20</v>
      </c>
      <c r="L199" s="16">
        <v>9</v>
      </c>
      <c r="M199" s="82">
        <v>24.36</v>
      </c>
      <c r="N199" s="73">
        <v>25</v>
      </c>
      <c r="O199" s="65">
        <v>3000</v>
      </c>
      <c r="P199" s="66">
        <f>Table22457891011234567891042[[#This Row],[PEMBULATAN]]*O199</f>
        <v>75000</v>
      </c>
    </row>
    <row r="200" spans="1:16" ht="26.25" customHeight="1" x14ac:dyDescent="0.2">
      <c r="A200" s="14"/>
      <c r="B200" s="76"/>
      <c r="C200" s="74" t="s">
        <v>1939</v>
      </c>
      <c r="D200" s="79" t="s">
        <v>1169</v>
      </c>
      <c r="E200" s="13">
        <v>44443</v>
      </c>
      <c r="F200" s="77" t="s">
        <v>907</v>
      </c>
      <c r="G200" s="13">
        <v>44449</v>
      </c>
      <c r="H200" s="78" t="s">
        <v>1976</v>
      </c>
      <c r="I200" s="16">
        <v>90</v>
      </c>
      <c r="J200" s="16">
        <v>52</v>
      </c>
      <c r="K200" s="16">
        <v>28</v>
      </c>
      <c r="L200" s="16">
        <v>13</v>
      </c>
      <c r="M200" s="82">
        <v>32.76</v>
      </c>
      <c r="N200" s="73">
        <v>33</v>
      </c>
      <c r="O200" s="65">
        <v>3000</v>
      </c>
      <c r="P200" s="66">
        <f>Table22457891011234567891042[[#This Row],[PEMBULATAN]]*O200</f>
        <v>99000</v>
      </c>
    </row>
    <row r="201" spans="1:16" ht="26.25" customHeight="1" x14ac:dyDescent="0.2">
      <c r="A201" s="14"/>
      <c r="B201" s="76"/>
      <c r="C201" s="74" t="s">
        <v>1940</v>
      </c>
      <c r="D201" s="79" t="s">
        <v>1169</v>
      </c>
      <c r="E201" s="13">
        <v>44443</v>
      </c>
      <c r="F201" s="77" t="s">
        <v>907</v>
      </c>
      <c r="G201" s="13">
        <v>44449</v>
      </c>
      <c r="H201" s="78" t="s">
        <v>1976</v>
      </c>
      <c r="I201" s="16">
        <v>62</v>
      </c>
      <c r="J201" s="16">
        <v>63</v>
      </c>
      <c r="K201" s="16">
        <v>12</v>
      </c>
      <c r="L201" s="16">
        <v>9</v>
      </c>
      <c r="M201" s="82">
        <v>11.718</v>
      </c>
      <c r="N201" s="73">
        <v>12</v>
      </c>
      <c r="O201" s="65">
        <v>3000</v>
      </c>
      <c r="P201" s="66">
        <f>Table22457891011234567891042[[#This Row],[PEMBULATAN]]*O201</f>
        <v>36000</v>
      </c>
    </row>
    <row r="202" spans="1:16" ht="26.25" customHeight="1" x14ac:dyDescent="0.2">
      <c r="A202" s="14"/>
      <c r="B202" s="76"/>
      <c r="C202" s="74" t="s">
        <v>1941</v>
      </c>
      <c r="D202" s="79" t="s">
        <v>1169</v>
      </c>
      <c r="E202" s="13">
        <v>44443</v>
      </c>
      <c r="F202" s="77" t="s">
        <v>907</v>
      </c>
      <c r="G202" s="13">
        <v>44449</v>
      </c>
      <c r="H202" s="78" t="s">
        <v>1976</v>
      </c>
      <c r="I202" s="16">
        <v>86</v>
      </c>
      <c r="J202" s="16">
        <v>55</v>
      </c>
      <c r="K202" s="16">
        <v>38</v>
      </c>
      <c r="L202" s="16">
        <v>25</v>
      </c>
      <c r="M202" s="82">
        <v>44.935000000000002</v>
      </c>
      <c r="N202" s="73">
        <v>45</v>
      </c>
      <c r="O202" s="65">
        <v>3000</v>
      </c>
      <c r="P202" s="66">
        <f>Table22457891011234567891042[[#This Row],[PEMBULATAN]]*O202</f>
        <v>135000</v>
      </c>
    </row>
    <row r="203" spans="1:16" ht="26.25" customHeight="1" x14ac:dyDescent="0.2">
      <c r="A203" s="14"/>
      <c r="B203" s="76"/>
      <c r="C203" s="74" t="s">
        <v>1942</v>
      </c>
      <c r="D203" s="79" t="s">
        <v>1169</v>
      </c>
      <c r="E203" s="13">
        <v>44443</v>
      </c>
      <c r="F203" s="77" t="s">
        <v>907</v>
      </c>
      <c r="G203" s="13">
        <v>44449</v>
      </c>
      <c r="H203" s="78" t="s">
        <v>1976</v>
      </c>
      <c r="I203" s="16">
        <v>86</v>
      </c>
      <c r="J203" s="16">
        <v>9</v>
      </c>
      <c r="K203" s="16">
        <v>9</v>
      </c>
      <c r="L203" s="16">
        <v>1</v>
      </c>
      <c r="M203" s="82">
        <v>1.7415</v>
      </c>
      <c r="N203" s="73">
        <v>2</v>
      </c>
      <c r="O203" s="65">
        <v>3000</v>
      </c>
      <c r="P203" s="66">
        <f>Table22457891011234567891042[[#This Row],[PEMBULATAN]]*O203</f>
        <v>6000</v>
      </c>
    </row>
    <row r="204" spans="1:16" ht="26.25" customHeight="1" x14ac:dyDescent="0.2">
      <c r="A204" s="14"/>
      <c r="B204" s="76"/>
      <c r="C204" s="74" t="s">
        <v>1943</v>
      </c>
      <c r="D204" s="79" t="s">
        <v>1169</v>
      </c>
      <c r="E204" s="13">
        <v>44443</v>
      </c>
      <c r="F204" s="77" t="s">
        <v>907</v>
      </c>
      <c r="G204" s="13">
        <v>44449</v>
      </c>
      <c r="H204" s="78" t="s">
        <v>1976</v>
      </c>
      <c r="I204" s="16">
        <v>154</v>
      </c>
      <c r="J204" s="16">
        <v>17</v>
      </c>
      <c r="K204" s="16">
        <v>11</v>
      </c>
      <c r="L204" s="16">
        <v>4</v>
      </c>
      <c r="M204" s="82">
        <v>7.1994999999999996</v>
      </c>
      <c r="N204" s="73">
        <v>7</v>
      </c>
      <c r="O204" s="65">
        <v>3000</v>
      </c>
      <c r="P204" s="66">
        <f>Table22457891011234567891042[[#This Row],[PEMBULATAN]]*O204</f>
        <v>21000</v>
      </c>
    </row>
    <row r="205" spans="1:16" ht="26.25" customHeight="1" x14ac:dyDescent="0.2">
      <c r="A205" s="14"/>
      <c r="B205" s="76"/>
      <c r="C205" s="74" t="s">
        <v>1944</v>
      </c>
      <c r="D205" s="79" t="s">
        <v>1169</v>
      </c>
      <c r="E205" s="13">
        <v>44443</v>
      </c>
      <c r="F205" s="77" t="s">
        <v>907</v>
      </c>
      <c r="G205" s="13">
        <v>44449</v>
      </c>
      <c r="H205" s="78" t="s">
        <v>1976</v>
      </c>
      <c r="I205" s="16">
        <v>30</v>
      </c>
      <c r="J205" s="16">
        <v>17</v>
      </c>
      <c r="K205" s="16">
        <v>7</v>
      </c>
      <c r="L205" s="16">
        <v>1</v>
      </c>
      <c r="M205" s="82">
        <v>0.89249999999999996</v>
      </c>
      <c r="N205" s="73">
        <v>1</v>
      </c>
      <c r="O205" s="65">
        <v>3000</v>
      </c>
      <c r="P205" s="66">
        <f>Table22457891011234567891042[[#This Row],[PEMBULATAN]]*O205</f>
        <v>3000</v>
      </c>
    </row>
    <row r="206" spans="1:16" ht="26.25" customHeight="1" x14ac:dyDescent="0.2">
      <c r="A206" s="14"/>
      <c r="B206" s="76"/>
      <c r="C206" s="74" t="s">
        <v>1945</v>
      </c>
      <c r="D206" s="79" t="s">
        <v>1169</v>
      </c>
      <c r="E206" s="13">
        <v>44443</v>
      </c>
      <c r="F206" s="77" t="s">
        <v>907</v>
      </c>
      <c r="G206" s="13">
        <v>44449</v>
      </c>
      <c r="H206" s="78" t="s">
        <v>1976</v>
      </c>
      <c r="I206" s="16">
        <v>88</v>
      </c>
      <c r="J206" s="16">
        <v>53</v>
      </c>
      <c r="K206" s="16">
        <v>27</v>
      </c>
      <c r="L206" s="16">
        <v>16</v>
      </c>
      <c r="M206" s="82">
        <v>31.481999999999999</v>
      </c>
      <c r="N206" s="73">
        <v>32</v>
      </c>
      <c r="O206" s="65">
        <v>3000</v>
      </c>
      <c r="P206" s="66">
        <f>Table22457891011234567891042[[#This Row],[PEMBULATAN]]*O206</f>
        <v>96000</v>
      </c>
    </row>
    <row r="207" spans="1:16" ht="26.25" customHeight="1" x14ac:dyDescent="0.2">
      <c r="A207" s="14"/>
      <c r="B207" s="76"/>
      <c r="C207" s="74" t="s">
        <v>1946</v>
      </c>
      <c r="D207" s="79" t="s">
        <v>1169</v>
      </c>
      <c r="E207" s="13">
        <v>44443</v>
      </c>
      <c r="F207" s="77" t="s">
        <v>907</v>
      </c>
      <c r="G207" s="13">
        <v>44449</v>
      </c>
      <c r="H207" s="78" t="s">
        <v>1976</v>
      </c>
      <c r="I207" s="16">
        <v>38</v>
      </c>
      <c r="J207" s="16">
        <v>38</v>
      </c>
      <c r="K207" s="16">
        <v>33</v>
      </c>
      <c r="L207" s="16">
        <v>7</v>
      </c>
      <c r="M207" s="82">
        <v>11.913</v>
      </c>
      <c r="N207" s="73">
        <v>12</v>
      </c>
      <c r="O207" s="65">
        <v>3000</v>
      </c>
      <c r="P207" s="66">
        <f>Table22457891011234567891042[[#This Row],[PEMBULATAN]]*O207</f>
        <v>36000</v>
      </c>
    </row>
    <row r="208" spans="1:16" ht="26.25" customHeight="1" x14ac:dyDescent="0.2">
      <c r="A208" s="14"/>
      <c r="B208" s="76"/>
      <c r="C208" s="74" t="s">
        <v>1947</v>
      </c>
      <c r="D208" s="79" t="s">
        <v>1169</v>
      </c>
      <c r="E208" s="13">
        <v>44443</v>
      </c>
      <c r="F208" s="77" t="s">
        <v>907</v>
      </c>
      <c r="G208" s="13">
        <v>44449</v>
      </c>
      <c r="H208" s="78" t="s">
        <v>1976</v>
      </c>
      <c r="I208" s="16">
        <v>90</v>
      </c>
      <c r="J208" s="16">
        <v>50</v>
      </c>
      <c r="K208" s="16">
        <v>30</v>
      </c>
      <c r="L208" s="16">
        <v>9</v>
      </c>
      <c r="M208" s="82">
        <v>33.75</v>
      </c>
      <c r="N208" s="73">
        <v>34</v>
      </c>
      <c r="O208" s="65">
        <v>3000</v>
      </c>
      <c r="P208" s="66">
        <f>Table22457891011234567891042[[#This Row],[PEMBULATAN]]*O208</f>
        <v>102000</v>
      </c>
    </row>
    <row r="209" spans="1:16" ht="26.25" customHeight="1" x14ac:dyDescent="0.2">
      <c r="A209" s="14"/>
      <c r="B209" s="76"/>
      <c r="C209" s="74" t="s">
        <v>1948</v>
      </c>
      <c r="D209" s="79" t="s">
        <v>1169</v>
      </c>
      <c r="E209" s="13">
        <v>44443</v>
      </c>
      <c r="F209" s="77" t="s">
        <v>907</v>
      </c>
      <c r="G209" s="13">
        <v>44449</v>
      </c>
      <c r="H209" s="78" t="s">
        <v>1976</v>
      </c>
      <c r="I209" s="16">
        <v>30</v>
      </c>
      <c r="J209" s="16">
        <v>28</v>
      </c>
      <c r="K209" s="16">
        <v>29</v>
      </c>
      <c r="L209" s="16">
        <v>6</v>
      </c>
      <c r="M209" s="82">
        <v>6.09</v>
      </c>
      <c r="N209" s="73">
        <v>6</v>
      </c>
      <c r="O209" s="65">
        <v>3000</v>
      </c>
      <c r="P209" s="66">
        <f>Table22457891011234567891042[[#This Row],[PEMBULATAN]]*O209</f>
        <v>18000</v>
      </c>
    </row>
    <row r="210" spans="1:16" ht="26.25" customHeight="1" x14ac:dyDescent="0.2">
      <c r="A210" s="14"/>
      <c r="B210" s="76"/>
      <c r="C210" s="74" t="s">
        <v>1949</v>
      </c>
      <c r="D210" s="79" t="s">
        <v>1169</v>
      </c>
      <c r="E210" s="13">
        <v>44443</v>
      </c>
      <c r="F210" s="77" t="s">
        <v>907</v>
      </c>
      <c r="G210" s="13">
        <v>44449</v>
      </c>
      <c r="H210" s="78" t="s">
        <v>1976</v>
      </c>
      <c r="I210" s="16">
        <v>90</v>
      </c>
      <c r="J210" s="16">
        <v>56</v>
      </c>
      <c r="K210" s="16">
        <v>29</v>
      </c>
      <c r="L210" s="16">
        <v>16</v>
      </c>
      <c r="M210" s="82">
        <v>36.54</v>
      </c>
      <c r="N210" s="73">
        <v>37</v>
      </c>
      <c r="O210" s="65">
        <v>3000</v>
      </c>
      <c r="P210" s="66">
        <f>Table22457891011234567891042[[#This Row],[PEMBULATAN]]*O210</f>
        <v>111000</v>
      </c>
    </row>
    <row r="211" spans="1:16" ht="26.25" customHeight="1" x14ac:dyDescent="0.2">
      <c r="A211" s="14"/>
      <c r="B211" s="76"/>
      <c r="C211" s="74" t="s">
        <v>1950</v>
      </c>
      <c r="D211" s="79" t="s">
        <v>1169</v>
      </c>
      <c r="E211" s="13">
        <v>44443</v>
      </c>
      <c r="F211" s="77" t="s">
        <v>907</v>
      </c>
      <c r="G211" s="13">
        <v>44449</v>
      </c>
      <c r="H211" s="78" t="s">
        <v>1976</v>
      </c>
      <c r="I211" s="16">
        <v>93</v>
      </c>
      <c r="J211" s="16">
        <v>61</v>
      </c>
      <c r="K211" s="16">
        <v>26</v>
      </c>
      <c r="L211" s="16">
        <v>13</v>
      </c>
      <c r="M211" s="82">
        <v>36.874499999999998</v>
      </c>
      <c r="N211" s="73">
        <v>37</v>
      </c>
      <c r="O211" s="65">
        <v>3000</v>
      </c>
      <c r="P211" s="66">
        <f>Table22457891011234567891042[[#This Row],[PEMBULATAN]]*O211</f>
        <v>111000</v>
      </c>
    </row>
    <row r="212" spans="1:16" ht="26.25" customHeight="1" x14ac:dyDescent="0.2">
      <c r="A212" s="14"/>
      <c r="B212" s="76"/>
      <c r="C212" s="74" t="s">
        <v>1951</v>
      </c>
      <c r="D212" s="79" t="s">
        <v>1169</v>
      </c>
      <c r="E212" s="13">
        <v>44443</v>
      </c>
      <c r="F212" s="77" t="s">
        <v>907</v>
      </c>
      <c r="G212" s="13">
        <v>44449</v>
      </c>
      <c r="H212" s="78" t="s">
        <v>1976</v>
      </c>
      <c r="I212" s="16">
        <v>73</v>
      </c>
      <c r="J212" s="16">
        <v>53</v>
      </c>
      <c r="K212" s="16">
        <v>35</v>
      </c>
      <c r="L212" s="16">
        <v>8</v>
      </c>
      <c r="M212" s="82">
        <v>33.853749999999998</v>
      </c>
      <c r="N212" s="73">
        <v>34</v>
      </c>
      <c r="O212" s="65">
        <v>3000</v>
      </c>
      <c r="P212" s="66">
        <f>Table22457891011234567891042[[#This Row],[PEMBULATAN]]*O212</f>
        <v>102000</v>
      </c>
    </row>
    <row r="213" spans="1:16" ht="26.25" customHeight="1" x14ac:dyDescent="0.2">
      <c r="A213" s="14"/>
      <c r="B213" s="76"/>
      <c r="C213" s="74" t="s">
        <v>1952</v>
      </c>
      <c r="D213" s="79" t="s">
        <v>1169</v>
      </c>
      <c r="E213" s="13">
        <v>44443</v>
      </c>
      <c r="F213" s="77" t="s">
        <v>907</v>
      </c>
      <c r="G213" s="13">
        <v>44449</v>
      </c>
      <c r="H213" s="78" t="s">
        <v>1976</v>
      </c>
      <c r="I213" s="16">
        <v>46</v>
      </c>
      <c r="J213" s="16">
        <v>28</v>
      </c>
      <c r="K213" s="16">
        <v>20</v>
      </c>
      <c r="L213" s="16">
        <v>3</v>
      </c>
      <c r="M213" s="82">
        <v>6.44</v>
      </c>
      <c r="N213" s="73">
        <v>7</v>
      </c>
      <c r="O213" s="65">
        <v>3000</v>
      </c>
      <c r="P213" s="66">
        <f>Table22457891011234567891042[[#This Row],[PEMBULATAN]]*O213</f>
        <v>21000</v>
      </c>
    </row>
    <row r="214" spans="1:16" ht="26.25" customHeight="1" x14ac:dyDescent="0.2">
      <c r="A214" s="14"/>
      <c r="B214" s="76"/>
      <c r="C214" s="74" t="s">
        <v>1953</v>
      </c>
      <c r="D214" s="79" t="s">
        <v>1169</v>
      </c>
      <c r="E214" s="13">
        <v>44443</v>
      </c>
      <c r="F214" s="77" t="s">
        <v>907</v>
      </c>
      <c r="G214" s="13">
        <v>44449</v>
      </c>
      <c r="H214" s="78" t="s">
        <v>1976</v>
      </c>
      <c r="I214" s="16">
        <v>36</v>
      </c>
      <c r="J214" s="16">
        <v>36</v>
      </c>
      <c r="K214" s="16">
        <v>11</v>
      </c>
      <c r="L214" s="16">
        <v>2</v>
      </c>
      <c r="M214" s="82">
        <v>3.5640000000000001</v>
      </c>
      <c r="N214" s="73">
        <v>4</v>
      </c>
      <c r="O214" s="65">
        <v>3000</v>
      </c>
      <c r="P214" s="66">
        <f>Table22457891011234567891042[[#This Row],[PEMBULATAN]]*O214</f>
        <v>12000</v>
      </c>
    </row>
    <row r="215" spans="1:16" ht="26.25" customHeight="1" x14ac:dyDescent="0.2">
      <c r="A215" s="14"/>
      <c r="B215" s="76"/>
      <c r="C215" s="74" t="s">
        <v>1954</v>
      </c>
      <c r="D215" s="79" t="s">
        <v>1169</v>
      </c>
      <c r="E215" s="13">
        <v>44443</v>
      </c>
      <c r="F215" s="77" t="s">
        <v>907</v>
      </c>
      <c r="G215" s="13">
        <v>44449</v>
      </c>
      <c r="H215" s="78" t="s">
        <v>1976</v>
      </c>
      <c r="I215" s="16">
        <v>86</v>
      </c>
      <c r="J215" s="16">
        <v>54</v>
      </c>
      <c r="K215" s="16">
        <v>20</v>
      </c>
      <c r="L215" s="16">
        <v>14</v>
      </c>
      <c r="M215" s="82">
        <v>23.22</v>
      </c>
      <c r="N215" s="73">
        <v>23</v>
      </c>
      <c r="O215" s="65">
        <v>3000</v>
      </c>
      <c r="P215" s="66">
        <f>Table22457891011234567891042[[#This Row],[PEMBULATAN]]*O215</f>
        <v>69000</v>
      </c>
    </row>
    <row r="216" spans="1:16" ht="26.25" customHeight="1" x14ac:dyDescent="0.2">
      <c r="A216" s="14"/>
      <c r="B216" s="76"/>
      <c r="C216" s="74" t="s">
        <v>1955</v>
      </c>
      <c r="D216" s="79" t="s">
        <v>1169</v>
      </c>
      <c r="E216" s="13">
        <v>44443</v>
      </c>
      <c r="F216" s="77" t="s">
        <v>907</v>
      </c>
      <c r="G216" s="13">
        <v>44449</v>
      </c>
      <c r="H216" s="78" t="s">
        <v>1976</v>
      </c>
      <c r="I216" s="16">
        <v>95</v>
      </c>
      <c r="J216" s="16">
        <v>58</v>
      </c>
      <c r="K216" s="16">
        <v>23</v>
      </c>
      <c r="L216" s="16">
        <v>13</v>
      </c>
      <c r="M216" s="82">
        <v>31.682500000000001</v>
      </c>
      <c r="N216" s="73">
        <v>32</v>
      </c>
      <c r="O216" s="65">
        <v>3000</v>
      </c>
      <c r="P216" s="66">
        <f>Table22457891011234567891042[[#This Row],[PEMBULATAN]]*O216</f>
        <v>96000</v>
      </c>
    </row>
    <row r="217" spans="1:16" ht="26.25" customHeight="1" x14ac:dyDescent="0.2">
      <c r="A217" s="14"/>
      <c r="B217" s="76"/>
      <c r="C217" s="74" t="s">
        <v>1956</v>
      </c>
      <c r="D217" s="79" t="s">
        <v>1169</v>
      </c>
      <c r="E217" s="13">
        <v>44443</v>
      </c>
      <c r="F217" s="77" t="s">
        <v>907</v>
      </c>
      <c r="G217" s="13">
        <v>44449</v>
      </c>
      <c r="H217" s="78" t="s">
        <v>1976</v>
      </c>
      <c r="I217" s="16">
        <v>91</v>
      </c>
      <c r="J217" s="16">
        <v>52</v>
      </c>
      <c r="K217" s="16">
        <v>22</v>
      </c>
      <c r="L217" s="16">
        <v>9</v>
      </c>
      <c r="M217" s="82">
        <v>26.026</v>
      </c>
      <c r="N217" s="73">
        <v>26</v>
      </c>
      <c r="O217" s="65">
        <v>3000</v>
      </c>
      <c r="P217" s="66">
        <f>Table22457891011234567891042[[#This Row],[PEMBULATAN]]*O217</f>
        <v>78000</v>
      </c>
    </row>
    <row r="218" spans="1:16" ht="26.25" customHeight="1" x14ac:dyDescent="0.2">
      <c r="A218" s="14"/>
      <c r="B218" s="76"/>
      <c r="C218" s="74" t="s">
        <v>1957</v>
      </c>
      <c r="D218" s="79" t="s">
        <v>1169</v>
      </c>
      <c r="E218" s="13">
        <v>44443</v>
      </c>
      <c r="F218" s="77" t="s">
        <v>907</v>
      </c>
      <c r="G218" s="13">
        <v>44449</v>
      </c>
      <c r="H218" s="78" t="s">
        <v>1976</v>
      </c>
      <c r="I218" s="16">
        <v>101</v>
      </c>
      <c r="J218" s="16">
        <v>54</v>
      </c>
      <c r="K218" s="16">
        <v>20</v>
      </c>
      <c r="L218" s="16">
        <v>11</v>
      </c>
      <c r="M218" s="82">
        <v>27.27</v>
      </c>
      <c r="N218" s="73">
        <v>27</v>
      </c>
      <c r="O218" s="65">
        <v>3000</v>
      </c>
      <c r="P218" s="66">
        <f>Table22457891011234567891042[[#This Row],[PEMBULATAN]]*O218</f>
        <v>81000</v>
      </c>
    </row>
    <row r="219" spans="1:16" ht="26.25" customHeight="1" x14ac:dyDescent="0.2">
      <c r="A219" s="14"/>
      <c r="B219" s="76"/>
      <c r="C219" s="74" t="s">
        <v>1958</v>
      </c>
      <c r="D219" s="79" t="s">
        <v>1169</v>
      </c>
      <c r="E219" s="13">
        <v>44443</v>
      </c>
      <c r="F219" s="77" t="s">
        <v>907</v>
      </c>
      <c r="G219" s="13">
        <v>44449</v>
      </c>
      <c r="H219" s="78" t="s">
        <v>1976</v>
      </c>
      <c r="I219" s="16">
        <v>85</v>
      </c>
      <c r="J219" s="16">
        <v>56</v>
      </c>
      <c r="K219" s="16">
        <v>20</v>
      </c>
      <c r="L219" s="16">
        <v>6</v>
      </c>
      <c r="M219" s="82">
        <v>23.8</v>
      </c>
      <c r="N219" s="73">
        <v>24</v>
      </c>
      <c r="O219" s="65">
        <v>3000</v>
      </c>
      <c r="P219" s="66">
        <f>Table22457891011234567891042[[#This Row],[PEMBULATAN]]*O219</f>
        <v>72000</v>
      </c>
    </row>
    <row r="220" spans="1:16" ht="26.25" customHeight="1" x14ac:dyDescent="0.2">
      <c r="A220" s="14"/>
      <c r="B220" s="76"/>
      <c r="C220" s="74" t="s">
        <v>1959</v>
      </c>
      <c r="D220" s="79" t="s">
        <v>1169</v>
      </c>
      <c r="E220" s="13">
        <v>44443</v>
      </c>
      <c r="F220" s="77" t="s">
        <v>907</v>
      </c>
      <c r="G220" s="13">
        <v>44449</v>
      </c>
      <c r="H220" s="78" t="s">
        <v>1976</v>
      </c>
      <c r="I220" s="16">
        <v>60</v>
      </c>
      <c r="J220" s="16">
        <v>62</v>
      </c>
      <c r="K220" s="16">
        <v>28</v>
      </c>
      <c r="L220" s="16">
        <v>6</v>
      </c>
      <c r="M220" s="82">
        <v>26.04</v>
      </c>
      <c r="N220" s="73">
        <v>26</v>
      </c>
      <c r="O220" s="65">
        <v>3000</v>
      </c>
      <c r="P220" s="66">
        <f>Table22457891011234567891042[[#This Row],[PEMBULATAN]]*O220</f>
        <v>78000</v>
      </c>
    </row>
    <row r="221" spans="1:16" ht="26.25" customHeight="1" x14ac:dyDescent="0.2">
      <c r="A221" s="14"/>
      <c r="B221" s="76"/>
      <c r="C221" s="74" t="s">
        <v>1960</v>
      </c>
      <c r="D221" s="79" t="s">
        <v>1169</v>
      </c>
      <c r="E221" s="13">
        <v>44443</v>
      </c>
      <c r="F221" s="77" t="s">
        <v>907</v>
      </c>
      <c r="G221" s="13">
        <v>44449</v>
      </c>
      <c r="H221" s="78" t="s">
        <v>1976</v>
      </c>
      <c r="I221" s="16">
        <v>87</v>
      </c>
      <c r="J221" s="16">
        <v>60</v>
      </c>
      <c r="K221" s="16">
        <v>22</v>
      </c>
      <c r="L221" s="16">
        <v>10</v>
      </c>
      <c r="M221" s="82">
        <v>28.71</v>
      </c>
      <c r="N221" s="73">
        <v>29</v>
      </c>
      <c r="O221" s="65">
        <v>3000</v>
      </c>
      <c r="P221" s="66">
        <f>Table22457891011234567891042[[#This Row],[PEMBULATAN]]*O221</f>
        <v>87000</v>
      </c>
    </row>
    <row r="222" spans="1:16" ht="26.25" customHeight="1" x14ac:dyDescent="0.2">
      <c r="A222" s="14"/>
      <c r="B222" s="76"/>
      <c r="C222" s="74" t="s">
        <v>1961</v>
      </c>
      <c r="D222" s="79" t="s">
        <v>1169</v>
      </c>
      <c r="E222" s="13">
        <v>44443</v>
      </c>
      <c r="F222" s="77" t="s">
        <v>907</v>
      </c>
      <c r="G222" s="13">
        <v>44449</v>
      </c>
      <c r="H222" s="78" t="s">
        <v>1976</v>
      </c>
      <c r="I222" s="16">
        <v>75</v>
      </c>
      <c r="J222" s="16">
        <v>63</v>
      </c>
      <c r="K222" s="16">
        <v>49</v>
      </c>
      <c r="L222" s="16">
        <v>38</v>
      </c>
      <c r="M222" s="82">
        <v>57.881250000000001</v>
      </c>
      <c r="N222" s="73">
        <v>58</v>
      </c>
      <c r="O222" s="65">
        <v>3000</v>
      </c>
      <c r="P222" s="66">
        <f>Table22457891011234567891042[[#This Row],[PEMBULATAN]]*O222</f>
        <v>174000</v>
      </c>
    </row>
    <row r="223" spans="1:16" ht="26.25" customHeight="1" x14ac:dyDescent="0.2">
      <c r="A223" s="14"/>
      <c r="B223" s="76"/>
      <c r="C223" s="74" t="s">
        <v>1962</v>
      </c>
      <c r="D223" s="79" t="s">
        <v>1169</v>
      </c>
      <c r="E223" s="13">
        <v>44443</v>
      </c>
      <c r="F223" s="77" t="s">
        <v>907</v>
      </c>
      <c r="G223" s="13">
        <v>44449</v>
      </c>
      <c r="H223" s="78" t="s">
        <v>1976</v>
      </c>
      <c r="I223" s="16">
        <v>75</v>
      </c>
      <c r="J223" s="16">
        <v>63</v>
      </c>
      <c r="K223" s="16">
        <v>49</v>
      </c>
      <c r="L223" s="16">
        <v>38</v>
      </c>
      <c r="M223" s="82">
        <v>57.881250000000001</v>
      </c>
      <c r="N223" s="73">
        <v>58</v>
      </c>
      <c r="O223" s="65">
        <v>3000</v>
      </c>
      <c r="P223" s="66">
        <f>Table22457891011234567891042[[#This Row],[PEMBULATAN]]*O223</f>
        <v>174000</v>
      </c>
    </row>
    <row r="224" spans="1:16" ht="26.25" customHeight="1" x14ac:dyDescent="0.2">
      <c r="A224" s="14"/>
      <c r="B224" s="76"/>
      <c r="C224" s="74" t="s">
        <v>1963</v>
      </c>
      <c r="D224" s="79" t="s">
        <v>1169</v>
      </c>
      <c r="E224" s="13">
        <v>44443</v>
      </c>
      <c r="F224" s="77" t="s">
        <v>907</v>
      </c>
      <c r="G224" s="13">
        <v>44449</v>
      </c>
      <c r="H224" s="78" t="s">
        <v>1976</v>
      </c>
      <c r="I224" s="16">
        <v>75</v>
      </c>
      <c r="J224" s="16">
        <v>63</v>
      </c>
      <c r="K224" s="16">
        <v>49</v>
      </c>
      <c r="L224" s="16">
        <v>38</v>
      </c>
      <c r="M224" s="82">
        <v>57.881250000000001</v>
      </c>
      <c r="N224" s="73">
        <v>58</v>
      </c>
      <c r="O224" s="65">
        <v>3000</v>
      </c>
      <c r="P224" s="66">
        <f>Table22457891011234567891042[[#This Row],[PEMBULATAN]]*O224</f>
        <v>174000</v>
      </c>
    </row>
    <row r="225" spans="1:16" ht="26.25" customHeight="1" x14ac:dyDescent="0.2">
      <c r="A225" s="14"/>
      <c r="B225" s="76"/>
      <c r="C225" s="74" t="s">
        <v>1964</v>
      </c>
      <c r="D225" s="79" t="s">
        <v>1169</v>
      </c>
      <c r="E225" s="13">
        <v>44443</v>
      </c>
      <c r="F225" s="77" t="s">
        <v>907</v>
      </c>
      <c r="G225" s="13">
        <v>44449</v>
      </c>
      <c r="H225" s="78" t="s">
        <v>1976</v>
      </c>
      <c r="I225" s="16">
        <v>90</v>
      </c>
      <c r="J225" s="16">
        <v>52</v>
      </c>
      <c r="K225" s="16">
        <v>27</v>
      </c>
      <c r="L225" s="16">
        <v>15</v>
      </c>
      <c r="M225" s="82">
        <v>31.59</v>
      </c>
      <c r="N225" s="73">
        <v>32</v>
      </c>
      <c r="O225" s="65">
        <v>3000</v>
      </c>
      <c r="P225" s="66">
        <f>Table22457891011234567891042[[#This Row],[PEMBULATAN]]*O225</f>
        <v>96000</v>
      </c>
    </row>
    <row r="226" spans="1:16" ht="26.25" customHeight="1" x14ac:dyDescent="0.2">
      <c r="A226" s="14"/>
      <c r="B226" s="76"/>
      <c r="C226" s="74" t="s">
        <v>1965</v>
      </c>
      <c r="D226" s="79" t="s">
        <v>1169</v>
      </c>
      <c r="E226" s="13">
        <v>44443</v>
      </c>
      <c r="F226" s="77" t="s">
        <v>907</v>
      </c>
      <c r="G226" s="13">
        <v>44449</v>
      </c>
      <c r="H226" s="78" t="s">
        <v>1976</v>
      </c>
      <c r="I226" s="16">
        <v>90</v>
      </c>
      <c r="J226" s="16">
        <v>62</v>
      </c>
      <c r="K226" s="16">
        <v>27</v>
      </c>
      <c r="L226" s="16">
        <v>16</v>
      </c>
      <c r="M226" s="82">
        <v>37.664999999999999</v>
      </c>
      <c r="N226" s="73">
        <v>38</v>
      </c>
      <c r="O226" s="65">
        <v>3000</v>
      </c>
      <c r="P226" s="66">
        <f>Table22457891011234567891042[[#This Row],[PEMBULATAN]]*O226</f>
        <v>114000</v>
      </c>
    </row>
    <row r="227" spans="1:16" ht="26.25" customHeight="1" x14ac:dyDescent="0.2">
      <c r="A227" s="14"/>
      <c r="B227" s="76"/>
      <c r="C227" s="74" t="s">
        <v>1966</v>
      </c>
      <c r="D227" s="79" t="s">
        <v>1169</v>
      </c>
      <c r="E227" s="13">
        <v>44443</v>
      </c>
      <c r="F227" s="77" t="s">
        <v>907</v>
      </c>
      <c r="G227" s="13">
        <v>44449</v>
      </c>
      <c r="H227" s="78" t="s">
        <v>1976</v>
      </c>
      <c r="I227" s="16">
        <v>57</v>
      </c>
      <c r="J227" s="16">
        <v>38</v>
      </c>
      <c r="K227" s="16">
        <v>22</v>
      </c>
      <c r="L227" s="16">
        <v>5</v>
      </c>
      <c r="M227" s="82">
        <v>11.913</v>
      </c>
      <c r="N227" s="73">
        <v>12</v>
      </c>
      <c r="O227" s="65">
        <v>3000</v>
      </c>
      <c r="P227" s="66">
        <f>Table22457891011234567891042[[#This Row],[PEMBULATAN]]*O227</f>
        <v>36000</v>
      </c>
    </row>
    <row r="228" spans="1:16" ht="26.25" customHeight="1" x14ac:dyDescent="0.2">
      <c r="A228" s="14"/>
      <c r="B228" s="76"/>
      <c r="C228" s="74" t="s">
        <v>1967</v>
      </c>
      <c r="D228" s="79" t="s">
        <v>1169</v>
      </c>
      <c r="E228" s="13">
        <v>44443</v>
      </c>
      <c r="F228" s="77" t="s">
        <v>907</v>
      </c>
      <c r="G228" s="13">
        <v>44449</v>
      </c>
      <c r="H228" s="78" t="s">
        <v>1976</v>
      </c>
      <c r="I228" s="16">
        <v>100</v>
      </c>
      <c r="J228" s="16">
        <v>65</v>
      </c>
      <c r="K228" s="16">
        <v>26</v>
      </c>
      <c r="L228" s="16">
        <v>11</v>
      </c>
      <c r="M228" s="82">
        <v>42.25</v>
      </c>
      <c r="N228" s="73">
        <v>42</v>
      </c>
      <c r="O228" s="65">
        <v>3000</v>
      </c>
      <c r="P228" s="66">
        <f>Table22457891011234567891042[[#This Row],[PEMBULATAN]]*O228</f>
        <v>126000</v>
      </c>
    </row>
    <row r="229" spans="1:16" ht="26.25" customHeight="1" x14ac:dyDescent="0.2">
      <c r="A229" s="14"/>
      <c r="B229" s="76"/>
      <c r="C229" s="74" t="s">
        <v>1968</v>
      </c>
      <c r="D229" s="79" t="s">
        <v>1169</v>
      </c>
      <c r="E229" s="13">
        <v>44443</v>
      </c>
      <c r="F229" s="77" t="s">
        <v>907</v>
      </c>
      <c r="G229" s="13">
        <v>44449</v>
      </c>
      <c r="H229" s="78" t="s">
        <v>1976</v>
      </c>
      <c r="I229" s="16">
        <v>100</v>
      </c>
      <c r="J229" s="16">
        <v>52</v>
      </c>
      <c r="K229" s="16">
        <v>26</v>
      </c>
      <c r="L229" s="16">
        <v>16</v>
      </c>
      <c r="M229" s="82">
        <v>33.799999999999997</v>
      </c>
      <c r="N229" s="73">
        <v>34</v>
      </c>
      <c r="O229" s="65">
        <v>3000</v>
      </c>
      <c r="P229" s="66">
        <f>Table22457891011234567891042[[#This Row],[PEMBULATAN]]*O229</f>
        <v>102000</v>
      </c>
    </row>
    <row r="230" spans="1:16" ht="26.25" customHeight="1" x14ac:dyDescent="0.2">
      <c r="A230" s="14"/>
      <c r="B230" s="76"/>
      <c r="C230" s="74" t="s">
        <v>1969</v>
      </c>
      <c r="D230" s="79" t="s">
        <v>1169</v>
      </c>
      <c r="E230" s="13">
        <v>44443</v>
      </c>
      <c r="F230" s="77" t="s">
        <v>907</v>
      </c>
      <c r="G230" s="13">
        <v>44449</v>
      </c>
      <c r="H230" s="78" t="s">
        <v>1976</v>
      </c>
      <c r="I230" s="16">
        <v>88</v>
      </c>
      <c r="J230" s="16">
        <v>61</v>
      </c>
      <c r="K230" s="16">
        <v>30</v>
      </c>
      <c r="L230" s="16">
        <v>13</v>
      </c>
      <c r="M230" s="82">
        <v>40.26</v>
      </c>
      <c r="N230" s="73">
        <v>40</v>
      </c>
      <c r="O230" s="65">
        <v>3000</v>
      </c>
      <c r="P230" s="66">
        <f>Table22457891011234567891042[[#This Row],[PEMBULATAN]]*O230</f>
        <v>120000</v>
      </c>
    </row>
    <row r="231" spans="1:16" ht="26.25" customHeight="1" x14ac:dyDescent="0.2">
      <c r="A231" s="14"/>
      <c r="B231" s="76"/>
      <c r="C231" s="74" t="s">
        <v>1970</v>
      </c>
      <c r="D231" s="79" t="s">
        <v>1169</v>
      </c>
      <c r="E231" s="13">
        <v>44443</v>
      </c>
      <c r="F231" s="77" t="s">
        <v>907</v>
      </c>
      <c r="G231" s="13">
        <v>44449</v>
      </c>
      <c r="H231" s="78" t="s">
        <v>1976</v>
      </c>
      <c r="I231" s="16">
        <v>60</v>
      </c>
      <c r="J231" s="16">
        <v>59</v>
      </c>
      <c r="K231" s="16">
        <v>47</v>
      </c>
      <c r="L231" s="16">
        <v>19</v>
      </c>
      <c r="M231" s="82">
        <v>41.594999999999999</v>
      </c>
      <c r="N231" s="73">
        <v>42</v>
      </c>
      <c r="O231" s="65">
        <v>3000</v>
      </c>
      <c r="P231" s="66">
        <f>Table22457891011234567891042[[#This Row],[PEMBULATAN]]*O231</f>
        <v>126000</v>
      </c>
    </row>
    <row r="232" spans="1:16" ht="26.25" customHeight="1" x14ac:dyDescent="0.2">
      <c r="A232" s="14"/>
      <c r="B232" s="76"/>
      <c r="C232" s="74" t="s">
        <v>1971</v>
      </c>
      <c r="D232" s="79" t="s">
        <v>1169</v>
      </c>
      <c r="E232" s="13">
        <v>44443</v>
      </c>
      <c r="F232" s="77" t="s">
        <v>907</v>
      </c>
      <c r="G232" s="13">
        <v>44449</v>
      </c>
      <c r="H232" s="78" t="s">
        <v>1976</v>
      </c>
      <c r="I232" s="16">
        <v>53</v>
      </c>
      <c r="J232" s="16">
        <v>56</v>
      </c>
      <c r="K232" s="16">
        <v>29</v>
      </c>
      <c r="L232" s="16">
        <v>2</v>
      </c>
      <c r="M232" s="82">
        <v>21.518000000000001</v>
      </c>
      <c r="N232" s="73">
        <v>22</v>
      </c>
      <c r="O232" s="65">
        <v>3000</v>
      </c>
      <c r="P232" s="66">
        <f>Table22457891011234567891042[[#This Row],[PEMBULATAN]]*O232</f>
        <v>66000</v>
      </c>
    </row>
    <row r="233" spans="1:16" ht="26.25" customHeight="1" x14ac:dyDescent="0.2">
      <c r="A233" s="14"/>
      <c r="B233" s="76"/>
      <c r="C233" s="74" t="s">
        <v>1972</v>
      </c>
      <c r="D233" s="79" t="s">
        <v>1169</v>
      </c>
      <c r="E233" s="13">
        <v>44443</v>
      </c>
      <c r="F233" s="77" t="s">
        <v>907</v>
      </c>
      <c r="G233" s="13">
        <v>44449</v>
      </c>
      <c r="H233" s="78" t="s">
        <v>1976</v>
      </c>
      <c r="I233" s="16">
        <v>51</v>
      </c>
      <c r="J233" s="16">
        <v>25</v>
      </c>
      <c r="K233" s="16">
        <v>35</v>
      </c>
      <c r="L233" s="16">
        <v>4</v>
      </c>
      <c r="M233" s="82">
        <v>11.15625</v>
      </c>
      <c r="N233" s="73">
        <v>11</v>
      </c>
      <c r="O233" s="65">
        <v>3000</v>
      </c>
      <c r="P233" s="66">
        <f>Table22457891011234567891042[[#This Row],[PEMBULATAN]]*O233</f>
        <v>33000</v>
      </c>
    </row>
    <row r="234" spans="1:16" ht="26.25" customHeight="1" x14ac:dyDescent="0.2">
      <c r="A234" s="14"/>
      <c r="B234" s="76"/>
      <c r="C234" s="74" t="s">
        <v>1973</v>
      </c>
      <c r="D234" s="79" t="s">
        <v>1169</v>
      </c>
      <c r="E234" s="13">
        <v>44443</v>
      </c>
      <c r="F234" s="77" t="s">
        <v>907</v>
      </c>
      <c r="G234" s="13">
        <v>44449</v>
      </c>
      <c r="H234" s="78" t="s">
        <v>1976</v>
      </c>
      <c r="I234" s="16">
        <v>68</v>
      </c>
      <c r="J234" s="16">
        <v>160</v>
      </c>
      <c r="K234" s="16">
        <v>27</v>
      </c>
      <c r="L234" s="16">
        <v>19</v>
      </c>
      <c r="M234" s="82">
        <v>73.44</v>
      </c>
      <c r="N234" s="73">
        <v>74</v>
      </c>
      <c r="O234" s="65">
        <v>3000</v>
      </c>
      <c r="P234" s="66">
        <f>Table22457891011234567891042[[#This Row],[PEMBULATAN]]*O234</f>
        <v>222000</v>
      </c>
    </row>
    <row r="235" spans="1:16" ht="26.25" customHeight="1" x14ac:dyDescent="0.2">
      <c r="A235" s="14"/>
      <c r="B235" s="76"/>
      <c r="C235" s="74" t="s">
        <v>1974</v>
      </c>
      <c r="D235" s="79" t="s">
        <v>1169</v>
      </c>
      <c r="E235" s="13">
        <v>44443</v>
      </c>
      <c r="F235" s="77" t="s">
        <v>907</v>
      </c>
      <c r="G235" s="13">
        <v>44449</v>
      </c>
      <c r="H235" s="78" t="s">
        <v>1976</v>
      </c>
      <c r="I235" s="16">
        <v>100</v>
      </c>
      <c r="J235" s="16">
        <v>60</v>
      </c>
      <c r="K235" s="16">
        <v>27</v>
      </c>
      <c r="L235" s="16">
        <v>25</v>
      </c>
      <c r="M235" s="82">
        <v>40.5</v>
      </c>
      <c r="N235" s="73">
        <v>41</v>
      </c>
      <c r="O235" s="65">
        <v>3000</v>
      </c>
      <c r="P235" s="66">
        <f>Table22457891011234567891042[[#This Row],[PEMBULATAN]]*O235</f>
        <v>123000</v>
      </c>
    </row>
    <row r="236" spans="1:16" ht="26.25" customHeight="1" x14ac:dyDescent="0.2">
      <c r="A236" s="14"/>
      <c r="B236" s="105"/>
      <c r="C236" s="74" t="s">
        <v>1975</v>
      </c>
      <c r="D236" s="79" t="s">
        <v>1169</v>
      </c>
      <c r="E236" s="13">
        <v>44443</v>
      </c>
      <c r="F236" s="77" t="s">
        <v>907</v>
      </c>
      <c r="G236" s="13">
        <v>44449</v>
      </c>
      <c r="H236" s="78" t="s">
        <v>1976</v>
      </c>
      <c r="I236" s="16">
        <v>74</v>
      </c>
      <c r="J236" s="16">
        <v>31</v>
      </c>
      <c r="K236" s="16">
        <v>30</v>
      </c>
      <c r="L236" s="16">
        <v>8</v>
      </c>
      <c r="M236" s="82">
        <v>17.204999999999998</v>
      </c>
      <c r="N236" s="73">
        <v>17</v>
      </c>
      <c r="O236" s="65">
        <v>3000</v>
      </c>
      <c r="P236" s="66">
        <f>Table22457891011234567891042[[#This Row],[PEMBULATAN]]*O236</f>
        <v>51000</v>
      </c>
    </row>
    <row r="237" spans="1:16" ht="26.25" customHeight="1" x14ac:dyDescent="0.2">
      <c r="A237" s="14"/>
      <c r="B237" s="76" t="s">
        <v>2002</v>
      </c>
      <c r="C237" s="74" t="s">
        <v>2003</v>
      </c>
      <c r="D237" s="79" t="s">
        <v>1169</v>
      </c>
      <c r="E237" s="13">
        <v>44443</v>
      </c>
      <c r="F237" s="77" t="s">
        <v>907</v>
      </c>
      <c r="G237" s="13">
        <v>44449</v>
      </c>
      <c r="H237" s="78" t="s">
        <v>2009</v>
      </c>
      <c r="I237" s="16">
        <v>83</v>
      </c>
      <c r="J237" s="16">
        <v>60</v>
      </c>
      <c r="K237" s="16">
        <v>19</v>
      </c>
      <c r="L237" s="16">
        <v>10</v>
      </c>
      <c r="M237" s="82">
        <v>23.655000000000001</v>
      </c>
      <c r="N237" s="73">
        <v>24</v>
      </c>
      <c r="O237" s="65">
        <v>3000</v>
      </c>
      <c r="P237" s="66">
        <f>Table22457891011234567891042[[#This Row],[PEMBULATAN]]*O237</f>
        <v>72000</v>
      </c>
    </row>
    <row r="238" spans="1:16" ht="26.25" customHeight="1" x14ac:dyDescent="0.2">
      <c r="A238" s="14"/>
      <c r="B238" s="76"/>
      <c r="C238" s="74" t="s">
        <v>2004</v>
      </c>
      <c r="D238" s="79" t="s">
        <v>1169</v>
      </c>
      <c r="E238" s="13">
        <v>44443</v>
      </c>
      <c r="F238" s="77" t="s">
        <v>907</v>
      </c>
      <c r="G238" s="13">
        <v>44449</v>
      </c>
      <c r="H238" s="78" t="s">
        <v>2009</v>
      </c>
      <c r="I238" s="16">
        <v>90</v>
      </c>
      <c r="J238" s="16">
        <v>49</v>
      </c>
      <c r="K238" s="16">
        <v>22</v>
      </c>
      <c r="L238" s="16">
        <v>10</v>
      </c>
      <c r="M238" s="82">
        <v>24.254999999999999</v>
      </c>
      <c r="N238" s="73">
        <v>24</v>
      </c>
      <c r="O238" s="65">
        <v>3000</v>
      </c>
      <c r="P238" s="66">
        <f>Table22457891011234567891042[[#This Row],[PEMBULATAN]]*O238</f>
        <v>72000</v>
      </c>
    </row>
    <row r="239" spans="1:16" ht="26.25" customHeight="1" x14ac:dyDescent="0.2">
      <c r="A239" s="14"/>
      <c r="B239" s="76"/>
      <c r="C239" s="74" t="s">
        <v>2005</v>
      </c>
      <c r="D239" s="79" t="s">
        <v>1169</v>
      </c>
      <c r="E239" s="13">
        <v>44443</v>
      </c>
      <c r="F239" s="77" t="s">
        <v>907</v>
      </c>
      <c r="G239" s="13">
        <v>44449</v>
      </c>
      <c r="H239" s="78" t="s">
        <v>2009</v>
      </c>
      <c r="I239" s="16">
        <v>71</v>
      </c>
      <c r="J239" s="16">
        <v>38</v>
      </c>
      <c r="K239" s="16">
        <v>15</v>
      </c>
      <c r="L239" s="16">
        <v>9</v>
      </c>
      <c r="M239" s="82">
        <v>10.1175</v>
      </c>
      <c r="N239" s="73">
        <v>10</v>
      </c>
      <c r="O239" s="65">
        <v>3000</v>
      </c>
      <c r="P239" s="66">
        <f>Table22457891011234567891042[[#This Row],[PEMBULATAN]]*O239</f>
        <v>30000</v>
      </c>
    </row>
    <row r="240" spans="1:16" ht="26.25" customHeight="1" x14ac:dyDescent="0.2">
      <c r="A240" s="14"/>
      <c r="B240" s="76"/>
      <c r="C240" s="74" t="s">
        <v>2006</v>
      </c>
      <c r="D240" s="79" t="s">
        <v>1169</v>
      </c>
      <c r="E240" s="13">
        <v>44443</v>
      </c>
      <c r="F240" s="77" t="s">
        <v>907</v>
      </c>
      <c r="G240" s="13">
        <v>44449</v>
      </c>
      <c r="H240" s="78" t="s">
        <v>2009</v>
      </c>
      <c r="I240" s="16">
        <v>74</v>
      </c>
      <c r="J240" s="16">
        <v>49</v>
      </c>
      <c r="K240" s="16">
        <v>32</v>
      </c>
      <c r="L240" s="16">
        <v>12</v>
      </c>
      <c r="M240" s="82">
        <v>29.007999999999999</v>
      </c>
      <c r="N240" s="73">
        <v>29</v>
      </c>
      <c r="O240" s="65">
        <v>3000</v>
      </c>
      <c r="P240" s="66">
        <f>Table22457891011234567891042[[#This Row],[PEMBULATAN]]*O240</f>
        <v>87000</v>
      </c>
    </row>
    <row r="241" spans="1:16" ht="26.25" customHeight="1" x14ac:dyDescent="0.2">
      <c r="A241" s="14"/>
      <c r="B241" s="76"/>
      <c r="C241" s="74" t="s">
        <v>2007</v>
      </c>
      <c r="D241" s="79" t="s">
        <v>1169</v>
      </c>
      <c r="E241" s="13">
        <v>44443</v>
      </c>
      <c r="F241" s="77" t="s">
        <v>907</v>
      </c>
      <c r="G241" s="13">
        <v>44449</v>
      </c>
      <c r="H241" s="78" t="s">
        <v>2009</v>
      </c>
      <c r="I241" s="16">
        <v>44</v>
      </c>
      <c r="J241" s="16">
        <v>40</v>
      </c>
      <c r="K241" s="16">
        <v>18</v>
      </c>
      <c r="L241" s="16">
        <v>8</v>
      </c>
      <c r="M241" s="82">
        <v>7.92</v>
      </c>
      <c r="N241" s="73">
        <v>8</v>
      </c>
      <c r="O241" s="65">
        <v>3000</v>
      </c>
      <c r="P241" s="66">
        <f>Table22457891011234567891042[[#This Row],[PEMBULATAN]]*O241</f>
        <v>24000</v>
      </c>
    </row>
    <row r="242" spans="1:16" ht="26.25" customHeight="1" x14ac:dyDescent="0.2">
      <c r="A242" s="14"/>
      <c r="B242" s="76"/>
      <c r="C242" s="74" t="s">
        <v>2008</v>
      </c>
      <c r="D242" s="79" t="s">
        <v>1169</v>
      </c>
      <c r="E242" s="13">
        <v>44443</v>
      </c>
      <c r="F242" s="77" t="s">
        <v>907</v>
      </c>
      <c r="G242" s="13">
        <v>44449</v>
      </c>
      <c r="H242" s="78" t="s">
        <v>2009</v>
      </c>
      <c r="I242" s="16">
        <v>98</v>
      </c>
      <c r="J242" s="16">
        <v>60</v>
      </c>
      <c r="K242" s="16">
        <v>28</v>
      </c>
      <c r="L242" s="16">
        <v>31</v>
      </c>
      <c r="M242" s="82">
        <v>41.16</v>
      </c>
      <c r="N242" s="73">
        <v>41</v>
      </c>
      <c r="O242" s="65">
        <v>3000</v>
      </c>
      <c r="P242" s="66">
        <f>Table22457891011234567891042[[#This Row],[PEMBULATAN]]*O242</f>
        <v>123000</v>
      </c>
    </row>
    <row r="243" spans="1:16" ht="22.5" customHeight="1" x14ac:dyDescent="0.2">
      <c r="A243" s="124" t="s">
        <v>29</v>
      </c>
      <c r="B243" s="125"/>
      <c r="C243" s="125"/>
      <c r="D243" s="125"/>
      <c r="E243" s="125"/>
      <c r="F243" s="125"/>
      <c r="G243" s="125"/>
      <c r="H243" s="125"/>
      <c r="I243" s="125"/>
      <c r="J243" s="125"/>
      <c r="K243" s="125"/>
      <c r="L243" s="126"/>
      <c r="M243" s="80">
        <f>SUBTOTAL(109,Table22457891011234567891042[KG VOLUME])</f>
        <v>6628.3980000000029</v>
      </c>
      <c r="N243" s="69">
        <f>SUM(N3:N242)</f>
        <v>6688</v>
      </c>
      <c r="O243" s="127">
        <f>SUM(P3:P242)</f>
        <v>20064000</v>
      </c>
      <c r="P243" s="128"/>
    </row>
    <row r="244" spans="1:16" ht="18" customHeight="1" x14ac:dyDescent="0.2">
      <c r="A244" s="87"/>
      <c r="B244" s="57" t="s">
        <v>41</v>
      </c>
      <c r="C244" s="56"/>
      <c r="D244" s="58" t="s">
        <v>42</v>
      </c>
      <c r="E244" s="87"/>
      <c r="F244" s="87"/>
      <c r="G244" s="87"/>
      <c r="H244" s="87"/>
      <c r="I244" s="87"/>
      <c r="J244" s="87"/>
      <c r="K244" s="87"/>
      <c r="L244" s="87"/>
      <c r="M244" s="88"/>
      <c r="N244" s="89" t="s">
        <v>50</v>
      </c>
      <c r="O244" s="90"/>
      <c r="P244" s="90">
        <f>O243*10%</f>
        <v>2006400</v>
      </c>
    </row>
    <row r="245" spans="1:16" ht="18" customHeight="1" thickBot="1" x14ac:dyDescent="0.25">
      <c r="A245" s="87"/>
      <c r="B245" s="57"/>
      <c r="C245" s="56"/>
      <c r="D245" s="58"/>
      <c r="E245" s="87"/>
      <c r="F245" s="87"/>
      <c r="G245" s="87"/>
      <c r="H245" s="87"/>
      <c r="I245" s="87"/>
      <c r="J245" s="87"/>
      <c r="K245" s="87"/>
      <c r="L245" s="87"/>
      <c r="M245" s="88"/>
      <c r="N245" s="91" t="s">
        <v>51</v>
      </c>
      <c r="O245" s="92"/>
      <c r="P245" s="92">
        <f>O243-P244</f>
        <v>18057600</v>
      </c>
    </row>
    <row r="246" spans="1:16" ht="18" customHeight="1" x14ac:dyDescent="0.2">
      <c r="A246" s="11"/>
      <c r="H246" s="64"/>
      <c r="N246" s="63" t="s">
        <v>30</v>
      </c>
      <c r="P246" s="70">
        <f>P245*1%</f>
        <v>180576</v>
      </c>
    </row>
    <row r="247" spans="1:16" ht="18" customHeight="1" thickBot="1" x14ac:dyDescent="0.25">
      <c r="A247" s="11"/>
      <c r="H247" s="64"/>
      <c r="N247" s="63" t="s">
        <v>52</v>
      </c>
      <c r="P247" s="72">
        <f>P245*2%</f>
        <v>361152</v>
      </c>
    </row>
    <row r="248" spans="1:16" ht="18" customHeight="1" x14ac:dyDescent="0.2">
      <c r="A248" s="11"/>
      <c r="H248" s="64"/>
      <c r="N248" s="67" t="s">
        <v>31</v>
      </c>
      <c r="O248" s="68"/>
      <c r="P248" s="71">
        <f>P245+P246-P247</f>
        <v>17877024</v>
      </c>
    </row>
    <row r="250" spans="1:16" x14ac:dyDescent="0.2">
      <c r="A250" s="11"/>
      <c r="H250" s="64"/>
      <c r="P250" s="72"/>
    </row>
    <row r="251" spans="1:16" x14ac:dyDescent="0.2">
      <c r="A251" s="11"/>
      <c r="H251" s="64"/>
      <c r="O251" s="59"/>
      <c r="P251" s="72"/>
    </row>
    <row r="252" spans="1:16" s="3" customFormat="1" x14ac:dyDescent="0.25">
      <c r="A252" s="11"/>
      <c r="B252" s="2"/>
      <c r="C252" s="2"/>
      <c r="E252" s="12"/>
      <c r="H252" s="64"/>
      <c r="N252" s="15"/>
      <c r="O252" s="15"/>
      <c r="P252" s="15"/>
    </row>
    <row r="253" spans="1:16" s="3" customFormat="1" x14ac:dyDescent="0.25">
      <c r="A253" s="11"/>
      <c r="B253" s="2"/>
      <c r="C253" s="2"/>
      <c r="E253" s="12"/>
      <c r="H253" s="64"/>
      <c r="N253" s="15"/>
      <c r="O253" s="15"/>
      <c r="P253" s="15"/>
    </row>
    <row r="254" spans="1:16" s="3" customFormat="1" x14ac:dyDescent="0.25">
      <c r="A254" s="11"/>
      <c r="B254" s="2"/>
      <c r="C254" s="2"/>
      <c r="E254" s="12"/>
      <c r="H254" s="64"/>
      <c r="N254" s="15"/>
      <c r="O254" s="15"/>
      <c r="P254" s="15"/>
    </row>
    <row r="255" spans="1:16" s="3" customFormat="1" x14ac:dyDescent="0.25">
      <c r="A255" s="11"/>
      <c r="B255" s="2"/>
      <c r="C255" s="2"/>
      <c r="E255" s="12"/>
      <c r="H255" s="64"/>
      <c r="N255" s="15"/>
      <c r="O255" s="15"/>
      <c r="P255" s="15"/>
    </row>
    <row r="256" spans="1:16" s="3" customFormat="1" x14ac:dyDescent="0.25">
      <c r="A256" s="11"/>
      <c r="B256" s="2"/>
      <c r="C256" s="2"/>
      <c r="E256" s="12"/>
      <c r="H256" s="64"/>
      <c r="N256" s="15"/>
      <c r="O256" s="15"/>
      <c r="P256" s="15"/>
    </row>
    <row r="257" spans="1:16" s="3" customFormat="1" x14ac:dyDescent="0.25">
      <c r="A257" s="11"/>
      <c r="B257" s="2"/>
      <c r="C257" s="2"/>
      <c r="E257" s="12"/>
      <c r="H257" s="64"/>
      <c r="N257" s="15"/>
      <c r="O257" s="15"/>
      <c r="P257" s="15"/>
    </row>
    <row r="258" spans="1:16" s="3" customFormat="1" x14ac:dyDescent="0.25">
      <c r="A258" s="11"/>
      <c r="B258" s="2"/>
      <c r="C258" s="2"/>
      <c r="E258" s="12"/>
      <c r="H258" s="64"/>
      <c r="N258" s="15"/>
      <c r="O258" s="15"/>
      <c r="P258" s="15"/>
    </row>
    <row r="259" spans="1:16" s="3" customFormat="1" x14ac:dyDescent="0.25">
      <c r="A259" s="11"/>
      <c r="B259" s="2"/>
      <c r="C259" s="2"/>
      <c r="E259" s="12"/>
      <c r="H259" s="64"/>
      <c r="N259" s="15"/>
      <c r="O259" s="15"/>
      <c r="P259" s="15"/>
    </row>
    <row r="260" spans="1:16" s="3" customFormat="1" x14ac:dyDescent="0.25">
      <c r="A260" s="11"/>
      <c r="B260" s="2"/>
      <c r="C260" s="2"/>
      <c r="E260" s="12"/>
      <c r="H260" s="64"/>
      <c r="N260" s="15"/>
      <c r="O260" s="15"/>
      <c r="P260" s="15"/>
    </row>
    <row r="261" spans="1:16" s="3" customFormat="1" x14ac:dyDescent="0.25">
      <c r="A261" s="11"/>
      <c r="B261" s="2"/>
      <c r="C261" s="2"/>
      <c r="E261" s="12"/>
      <c r="H261" s="64"/>
      <c r="N261" s="15"/>
      <c r="O261" s="15"/>
      <c r="P261" s="15"/>
    </row>
    <row r="262" spans="1:16" s="3" customFormat="1" x14ac:dyDescent="0.25">
      <c r="A262" s="11"/>
      <c r="B262" s="2"/>
      <c r="C262" s="2"/>
      <c r="E262" s="12"/>
      <c r="H262" s="64"/>
      <c r="N262" s="15"/>
      <c r="O262" s="15"/>
      <c r="P262" s="15"/>
    </row>
    <row r="263" spans="1:16" s="3" customFormat="1" x14ac:dyDescent="0.25">
      <c r="A263" s="11"/>
      <c r="B263" s="2"/>
      <c r="C263" s="2"/>
      <c r="E263" s="12"/>
      <c r="H263" s="64"/>
      <c r="N263" s="15"/>
      <c r="O263" s="15"/>
      <c r="P263" s="15"/>
    </row>
  </sheetData>
  <mergeCells count="2">
    <mergeCell ref="A243:L243"/>
    <mergeCell ref="O243:P243"/>
  </mergeCells>
  <conditionalFormatting sqref="B3">
    <cfRule type="duplicateValues" dxfId="66" priority="2"/>
  </conditionalFormatting>
  <conditionalFormatting sqref="B4:B242">
    <cfRule type="duplicateValues" dxfId="65" priority="5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5"/>
  <sheetViews>
    <sheetView zoomScale="110" zoomScaleNormal="110" workbookViewId="0">
      <pane xSplit="3" ySplit="2" topLeftCell="D10" activePane="bottomRight" state="frozen"/>
      <selection pane="topRight" activeCell="B1" sqref="B1"/>
      <selection pane="bottomLeft" activeCell="A3" sqref="A3"/>
      <selection pane="bottomRight" activeCell="F18" sqref="F1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2.42578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43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38</v>
      </c>
      <c r="J2" s="7" t="s">
        <v>39</v>
      </c>
      <c r="K2" s="7" t="s">
        <v>40</v>
      </c>
      <c r="L2" s="62" t="s">
        <v>44</v>
      </c>
      <c r="M2" s="62" t="s">
        <v>45</v>
      </c>
      <c r="N2" s="62" t="s">
        <v>6</v>
      </c>
      <c r="O2" s="62" t="s">
        <v>46</v>
      </c>
      <c r="P2" s="62" t="s">
        <v>47</v>
      </c>
    </row>
    <row r="3" spans="1:16" ht="26.25" customHeight="1" x14ac:dyDescent="0.2">
      <c r="A3" s="84" t="s">
        <v>2036</v>
      </c>
      <c r="B3" s="75" t="s">
        <v>909</v>
      </c>
      <c r="C3" s="9" t="s">
        <v>910</v>
      </c>
      <c r="D3" s="77" t="s">
        <v>213</v>
      </c>
      <c r="E3" s="13">
        <v>44443</v>
      </c>
      <c r="F3" s="77" t="s">
        <v>907</v>
      </c>
      <c r="G3" s="13">
        <v>44446</v>
      </c>
      <c r="H3" s="10" t="s">
        <v>912</v>
      </c>
      <c r="I3" s="1">
        <v>50</v>
      </c>
      <c r="J3" s="1">
        <v>40</v>
      </c>
      <c r="K3" s="1">
        <v>15</v>
      </c>
      <c r="L3" s="1">
        <v>4</v>
      </c>
      <c r="M3" s="81">
        <v>7.5</v>
      </c>
      <c r="N3" s="8">
        <v>8</v>
      </c>
      <c r="O3" s="65">
        <v>3000</v>
      </c>
      <c r="P3" s="66">
        <f>Table22457891011234567891011[[#This Row],[PEMBULATAN]]*O3</f>
        <v>24000</v>
      </c>
    </row>
    <row r="4" spans="1:16" ht="26.25" customHeight="1" x14ac:dyDescent="0.2">
      <c r="A4" s="14"/>
      <c r="B4" s="76"/>
      <c r="C4" s="9" t="s">
        <v>911</v>
      </c>
      <c r="D4" s="77" t="s">
        <v>213</v>
      </c>
      <c r="E4" s="13">
        <v>44443</v>
      </c>
      <c r="F4" s="77" t="s">
        <v>907</v>
      </c>
      <c r="G4" s="13">
        <v>44446</v>
      </c>
      <c r="H4" s="10" t="s">
        <v>912</v>
      </c>
      <c r="I4" s="1">
        <v>24</v>
      </c>
      <c r="J4" s="1">
        <v>15</v>
      </c>
      <c r="K4" s="1">
        <v>6</v>
      </c>
      <c r="L4" s="1">
        <v>1</v>
      </c>
      <c r="M4" s="81">
        <v>0.54</v>
      </c>
      <c r="N4" s="8">
        <v>1</v>
      </c>
      <c r="O4" s="65">
        <v>3000</v>
      </c>
      <c r="P4" s="66">
        <f>Table22457891011234567891011[[#This Row],[PEMBULATAN]]*O4</f>
        <v>3000</v>
      </c>
    </row>
    <row r="5" spans="1:16" ht="22.5" customHeight="1" x14ac:dyDescent="0.2">
      <c r="A5" s="124" t="s">
        <v>29</v>
      </c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6"/>
      <c r="M5" s="80">
        <f>SUBTOTAL(109,Table22457891011234567891011[KG VOLUME])</f>
        <v>8.0399999999999991</v>
      </c>
      <c r="N5" s="69">
        <f>SUM(N3:N4)</f>
        <v>9</v>
      </c>
      <c r="O5" s="127">
        <f>SUM(P3:P4)</f>
        <v>27000</v>
      </c>
      <c r="P5" s="128"/>
    </row>
    <row r="6" spans="1:16" ht="18" customHeight="1" x14ac:dyDescent="0.2">
      <c r="A6" s="87"/>
      <c r="B6" s="57" t="s">
        <v>41</v>
      </c>
      <c r="C6" s="56"/>
      <c r="D6" s="58" t="s">
        <v>42</v>
      </c>
      <c r="E6" s="87"/>
      <c r="F6" s="87"/>
      <c r="G6" s="87"/>
      <c r="H6" s="87"/>
      <c r="I6" s="87"/>
      <c r="J6" s="87"/>
      <c r="K6" s="87"/>
      <c r="L6" s="87"/>
      <c r="M6" s="88"/>
      <c r="N6" s="89" t="s">
        <v>50</v>
      </c>
      <c r="O6" s="90"/>
      <c r="P6" s="90">
        <f>O5*10%</f>
        <v>2700</v>
      </c>
    </row>
    <row r="7" spans="1:16" ht="18" customHeight="1" thickBot="1" x14ac:dyDescent="0.25">
      <c r="A7" s="87"/>
      <c r="B7" s="57"/>
      <c r="C7" s="56"/>
      <c r="D7" s="58"/>
      <c r="E7" s="87"/>
      <c r="F7" s="87"/>
      <c r="G7" s="87"/>
      <c r="H7" s="87"/>
      <c r="I7" s="87"/>
      <c r="J7" s="87"/>
      <c r="K7" s="87"/>
      <c r="L7" s="87"/>
      <c r="M7" s="88"/>
      <c r="N7" s="91" t="s">
        <v>51</v>
      </c>
      <c r="O7" s="92"/>
      <c r="P7" s="92">
        <f>O5-P6</f>
        <v>24300</v>
      </c>
    </row>
    <row r="8" spans="1:16" ht="18" customHeight="1" x14ac:dyDescent="0.2">
      <c r="A8" s="11"/>
      <c r="H8" s="64"/>
      <c r="N8" s="63" t="s">
        <v>30</v>
      </c>
      <c r="P8" s="70">
        <f>P7*1%</f>
        <v>243</v>
      </c>
    </row>
    <row r="9" spans="1:16" ht="18" customHeight="1" thickBot="1" x14ac:dyDescent="0.25">
      <c r="A9" s="11"/>
      <c r="H9" s="64"/>
      <c r="N9" s="63" t="s">
        <v>52</v>
      </c>
      <c r="P9" s="72">
        <f>P7*2%</f>
        <v>486</v>
      </c>
    </row>
    <row r="10" spans="1:16" ht="18" customHeight="1" x14ac:dyDescent="0.2">
      <c r="A10" s="11"/>
      <c r="H10" s="64"/>
      <c r="N10" s="67" t="s">
        <v>31</v>
      </c>
      <c r="O10" s="68"/>
      <c r="P10" s="71">
        <f>P7+P8-P9</f>
        <v>24057</v>
      </c>
    </row>
    <row r="12" spans="1:16" x14ac:dyDescent="0.2">
      <c r="A12" s="11"/>
      <c r="H12" s="64"/>
      <c r="P12" s="72"/>
    </row>
    <row r="13" spans="1:16" x14ac:dyDescent="0.2">
      <c r="A13" s="11"/>
      <c r="H13" s="64"/>
      <c r="O13" s="59"/>
      <c r="P13" s="72"/>
    </row>
    <row r="14" spans="1:16" s="3" customFormat="1" x14ac:dyDescent="0.25">
      <c r="A14" s="11"/>
      <c r="B14" s="2"/>
      <c r="C14" s="2"/>
      <c r="E14" s="12"/>
      <c r="H14" s="64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64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4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4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4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4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4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4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4"/>
      <c r="N25" s="15"/>
      <c r="O25" s="15"/>
      <c r="P25" s="15"/>
    </row>
  </sheetData>
  <mergeCells count="2">
    <mergeCell ref="A5:L5"/>
    <mergeCell ref="O5:P5"/>
  </mergeCells>
  <conditionalFormatting sqref="B3">
    <cfRule type="duplicateValues" dxfId="49" priority="2"/>
  </conditionalFormatting>
  <conditionalFormatting sqref="B4">
    <cfRule type="duplicateValues" dxfId="48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4"/>
  <sheetViews>
    <sheetView zoomScale="110" zoomScaleNormal="110" workbookViewId="0">
      <pane xSplit="3" ySplit="2" topLeftCell="D3" activePane="bottomRight" state="frozen"/>
      <selection activeCell="D14" sqref="D14"/>
      <selection pane="topRight" activeCell="D14" sqref="D14"/>
      <selection pane="bottomLeft" activeCell="D14" sqref="D14"/>
      <selection pane="bottomRight" activeCell="E9" sqref="E9"/>
    </sheetView>
  </sheetViews>
  <sheetFormatPr defaultRowHeight="15" x14ac:dyDescent="0.2"/>
  <cols>
    <col min="1" max="1" width="8" style="4" customWidth="1"/>
    <col min="2" max="2" width="21.5703125" style="2" customWidth="1"/>
    <col min="3" max="3" width="14.5703125" style="2" customWidth="1"/>
    <col min="4" max="4" width="13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43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38</v>
      </c>
      <c r="J2" s="7" t="s">
        <v>39</v>
      </c>
      <c r="K2" s="7" t="s">
        <v>40</v>
      </c>
      <c r="L2" s="62" t="s">
        <v>44</v>
      </c>
      <c r="M2" s="62" t="s">
        <v>45</v>
      </c>
      <c r="N2" s="62" t="s">
        <v>6</v>
      </c>
      <c r="O2" s="62" t="s">
        <v>46</v>
      </c>
      <c r="P2" s="62" t="s">
        <v>47</v>
      </c>
    </row>
    <row r="3" spans="1:16" ht="30.75" customHeight="1" x14ac:dyDescent="0.2">
      <c r="A3" s="108" t="s">
        <v>2019</v>
      </c>
      <c r="B3" s="75" t="s">
        <v>2012</v>
      </c>
      <c r="C3" s="9" t="s">
        <v>2013</v>
      </c>
      <c r="D3" s="77" t="s">
        <v>1169</v>
      </c>
      <c r="E3" s="13">
        <v>44440</v>
      </c>
      <c r="F3" s="77" t="s">
        <v>1170</v>
      </c>
      <c r="G3" s="13">
        <v>44447</v>
      </c>
      <c r="H3" s="10" t="s">
        <v>1171</v>
      </c>
      <c r="I3" s="1">
        <v>102</v>
      </c>
      <c r="J3" s="1">
        <v>60</v>
      </c>
      <c r="K3" s="1">
        <v>31</v>
      </c>
      <c r="L3" s="1">
        <v>45</v>
      </c>
      <c r="M3" s="81">
        <v>47.43</v>
      </c>
      <c r="N3" s="8">
        <v>48</v>
      </c>
      <c r="O3" s="65">
        <v>3000</v>
      </c>
      <c r="P3" s="66">
        <f>Table22457891011238[[#This Row],[PEMBULATAN]]*O3</f>
        <v>144000</v>
      </c>
    </row>
    <row r="4" spans="1:16" ht="30.75" customHeight="1" x14ac:dyDescent="0.2">
      <c r="A4" s="124" t="s">
        <v>29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6"/>
      <c r="M4" s="80">
        <f>SUBTOTAL(109,Table22457891011238[KG VOLUME])</f>
        <v>47.43</v>
      </c>
      <c r="N4" s="69">
        <f>SUM(N3:N3)</f>
        <v>48</v>
      </c>
      <c r="O4" s="127">
        <f>SUM(P3:P3)</f>
        <v>144000</v>
      </c>
      <c r="P4" s="128"/>
    </row>
    <row r="5" spans="1:16" ht="30.75" customHeight="1" x14ac:dyDescent="0.2">
      <c r="A5" s="87"/>
      <c r="B5" s="57" t="s">
        <v>41</v>
      </c>
      <c r="C5" s="56"/>
      <c r="D5" s="58" t="s">
        <v>42</v>
      </c>
      <c r="E5" s="87"/>
      <c r="F5" s="87"/>
      <c r="G5" s="87"/>
      <c r="H5" s="87"/>
      <c r="I5" s="87"/>
      <c r="J5" s="87"/>
      <c r="K5" s="87"/>
      <c r="L5" s="87"/>
      <c r="M5" s="88"/>
      <c r="N5" s="89" t="s">
        <v>50</v>
      </c>
      <c r="O5" s="90"/>
      <c r="P5" s="90">
        <f>O4*10%</f>
        <v>14400</v>
      </c>
    </row>
    <row r="6" spans="1:16" ht="30.75" customHeight="1" thickBot="1" x14ac:dyDescent="0.25">
      <c r="A6" s="87"/>
      <c r="B6" s="57"/>
      <c r="C6" s="56"/>
      <c r="D6" s="58"/>
      <c r="E6" s="87"/>
      <c r="F6" s="87"/>
      <c r="G6" s="87"/>
      <c r="H6" s="87"/>
      <c r="I6" s="87"/>
      <c r="J6" s="87"/>
      <c r="K6" s="87"/>
      <c r="L6" s="87"/>
      <c r="M6" s="88"/>
      <c r="N6" s="91" t="s">
        <v>51</v>
      </c>
      <c r="O6" s="92"/>
      <c r="P6" s="92">
        <f>O4-P5</f>
        <v>129600</v>
      </c>
    </row>
    <row r="7" spans="1:16" ht="30.75" customHeight="1" x14ac:dyDescent="0.2">
      <c r="A7" s="11"/>
      <c r="H7" s="64"/>
      <c r="N7" s="63" t="s">
        <v>30</v>
      </c>
      <c r="P7" s="70">
        <f>P6*1%</f>
        <v>1296</v>
      </c>
    </row>
    <row r="8" spans="1:16" ht="30.75" customHeight="1" thickBot="1" x14ac:dyDescent="0.25">
      <c r="A8" s="11"/>
      <c r="H8" s="64"/>
      <c r="N8" s="63" t="s">
        <v>52</v>
      </c>
      <c r="P8" s="72">
        <f>P6*2%</f>
        <v>2592</v>
      </c>
    </row>
    <row r="9" spans="1:16" ht="30.75" customHeight="1" x14ac:dyDescent="0.2">
      <c r="A9" s="11"/>
      <c r="H9" s="64"/>
      <c r="N9" s="67" t="s">
        <v>31</v>
      </c>
      <c r="O9" s="68"/>
      <c r="P9" s="71">
        <f>P6+P7-P8</f>
        <v>128304</v>
      </c>
    </row>
    <row r="10" spans="1:16" ht="30.75" customHeight="1" x14ac:dyDescent="0.2"/>
    <row r="11" spans="1:16" ht="30.75" customHeight="1" x14ac:dyDescent="0.2">
      <c r="A11" s="11"/>
      <c r="H11" s="64"/>
      <c r="P11" s="72"/>
    </row>
    <row r="12" spans="1:16" ht="30.75" customHeight="1" x14ac:dyDescent="0.2">
      <c r="A12" s="11"/>
      <c r="H12" s="64"/>
      <c r="O12" s="59"/>
      <c r="P12" s="72"/>
    </row>
    <row r="13" spans="1:16" s="3" customFormat="1" ht="30.75" customHeight="1" x14ac:dyDescent="0.25">
      <c r="A13" s="11"/>
      <c r="B13" s="2"/>
      <c r="C13" s="2"/>
      <c r="E13" s="12"/>
      <c r="H13" s="64"/>
      <c r="N13" s="15"/>
      <c r="O13" s="15"/>
      <c r="P13" s="15"/>
    </row>
    <row r="14" spans="1:16" s="3" customFormat="1" ht="30.75" customHeight="1" x14ac:dyDescent="0.25">
      <c r="A14" s="11"/>
      <c r="B14" s="2"/>
      <c r="C14" s="2"/>
      <c r="E14" s="12"/>
      <c r="H14" s="64"/>
      <c r="N14" s="15"/>
      <c r="O14" s="15"/>
      <c r="P14" s="15"/>
    </row>
    <row r="15" spans="1:16" s="3" customFormat="1" ht="30.75" customHeight="1" x14ac:dyDescent="0.25">
      <c r="A15" s="11"/>
      <c r="B15" s="2"/>
      <c r="C15" s="2"/>
      <c r="E15" s="12"/>
      <c r="H15" s="64"/>
      <c r="N15" s="15"/>
      <c r="O15" s="15"/>
      <c r="P15" s="15"/>
    </row>
    <row r="16" spans="1:16" s="3" customFormat="1" ht="30.75" customHeight="1" x14ac:dyDescent="0.25">
      <c r="A16" s="11"/>
      <c r="B16" s="2"/>
      <c r="C16" s="2"/>
      <c r="E16" s="12"/>
      <c r="H16" s="64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4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4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4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4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4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</sheetData>
  <mergeCells count="2">
    <mergeCell ref="A4:L4"/>
    <mergeCell ref="O4:P4"/>
  </mergeCells>
  <conditionalFormatting sqref="B3">
    <cfRule type="duplicateValues" dxfId="351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D6" sqref="D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3.710937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43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38</v>
      </c>
      <c r="J2" s="7" t="s">
        <v>39</v>
      </c>
      <c r="K2" s="7" t="s">
        <v>40</v>
      </c>
      <c r="L2" s="62" t="s">
        <v>44</v>
      </c>
      <c r="M2" s="62" t="s">
        <v>45</v>
      </c>
      <c r="N2" s="62" t="s">
        <v>6</v>
      </c>
      <c r="O2" s="62" t="s">
        <v>46</v>
      </c>
      <c r="P2" s="62" t="s">
        <v>47</v>
      </c>
    </row>
    <row r="3" spans="1:16" ht="26.25" customHeight="1" x14ac:dyDescent="0.2">
      <c r="A3" s="84" t="s">
        <v>2037</v>
      </c>
      <c r="B3" s="75" t="s">
        <v>1978</v>
      </c>
      <c r="C3" s="9" t="s">
        <v>1979</v>
      </c>
      <c r="D3" s="77" t="s">
        <v>1169</v>
      </c>
      <c r="E3" s="13">
        <v>44443</v>
      </c>
      <c r="F3" s="77" t="s">
        <v>907</v>
      </c>
      <c r="G3" s="13">
        <v>44445</v>
      </c>
      <c r="H3" s="10" t="s">
        <v>1977</v>
      </c>
      <c r="I3" s="1">
        <v>50</v>
      </c>
      <c r="J3" s="1">
        <v>40</v>
      </c>
      <c r="K3" s="1">
        <v>10</v>
      </c>
      <c r="L3" s="1">
        <v>5</v>
      </c>
      <c r="M3" s="81">
        <v>5</v>
      </c>
      <c r="N3" s="8">
        <v>5</v>
      </c>
      <c r="O3" s="65">
        <v>3000</v>
      </c>
      <c r="P3" s="66">
        <f>Table224578910112345678910111213[[#This Row],[PEMBULATAN]]*O3</f>
        <v>15000</v>
      </c>
    </row>
    <row r="4" spans="1:16" ht="26.25" customHeight="1" x14ac:dyDescent="0.2">
      <c r="A4" s="14"/>
      <c r="B4" s="76"/>
      <c r="C4" s="9" t="s">
        <v>1980</v>
      </c>
      <c r="D4" s="77" t="s">
        <v>1169</v>
      </c>
      <c r="E4" s="13">
        <v>44443</v>
      </c>
      <c r="F4" s="77" t="s">
        <v>907</v>
      </c>
      <c r="G4" s="13">
        <v>44445</v>
      </c>
      <c r="H4" s="10" t="s">
        <v>1977</v>
      </c>
      <c r="I4" s="1">
        <v>99</v>
      </c>
      <c r="J4" s="1">
        <v>50</v>
      </c>
      <c r="K4" s="1">
        <v>20</v>
      </c>
      <c r="L4" s="1">
        <v>21</v>
      </c>
      <c r="M4" s="81">
        <v>24.75</v>
      </c>
      <c r="N4" s="8">
        <v>25</v>
      </c>
      <c r="O4" s="65">
        <v>3000</v>
      </c>
      <c r="P4" s="66">
        <f>Table224578910112345678910111213[[#This Row],[PEMBULATAN]]*O4</f>
        <v>75000</v>
      </c>
    </row>
    <row r="5" spans="1:16" ht="22.5" customHeight="1" x14ac:dyDescent="0.2">
      <c r="A5" s="124" t="s">
        <v>29</v>
      </c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6"/>
      <c r="M5" s="80">
        <f>SUBTOTAL(109,Table224578910112345678910111213[KG VOLUME])</f>
        <v>29.75</v>
      </c>
      <c r="N5" s="69">
        <f>SUM(N3:N4)</f>
        <v>30</v>
      </c>
      <c r="O5" s="127">
        <f>SUM(P3:P4)</f>
        <v>90000</v>
      </c>
      <c r="P5" s="128"/>
    </row>
    <row r="6" spans="1:16" ht="18" customHeight="1" x14ac:dyDescent="0.2">
      <c r="A6" s="87"/>
      <c r="B6" s="57" t="s">
        <v>41</v>
      </c>
      <c r="C6" s="56"/>
      <c r="D6" s="58" t="s">
        <v>42</v>
      </c>
      <c r="E6" s="87"/>
      <c r="F6" s="87"/>
      <c r="G6" s="87"/>
      <c r="H6" s="87"/>
      <c r="I6" s="87"/>
      <c r="J6" s="87"/>
      <c r="K6" s="87"/>
      <c r="L6" s="87"/>
      <c r="M6" s="88"/>
      <c r="N6" s="89" t="s">
        <v>50</v>
      </c>
      <c r="O6" s="90"/>
      <c r="P6" s="90">
        <f>O5*10%</f>
        <v>9000</v>
      </c>
    </row>
    <row r="7" spans="1:16" ht="18" customHeight="1" thickBot="1" x14ac:dyDescent="0.25">
      <c r="A7" s="87"/>
      <c r="B7" s="57"/>
      <c r="C7" s="56"/>
      <c r="D7" s="58"/>
      <c r="E7" s="87"/>
      <c r="F7" s="87"/>
      <c r="G7" s="87"/>
      <c r="H7" s="87"/>
      <c r="I7" s="87"/>
      <c r="J7" s="87"/>
      <c r="K7" s="87"/>
      <c r="L7" s="87"/>
      <c r="M7" s="88"/>
      <c r="N7" s="91" t="s">
        <v>51</v>
      </c>
      <c r="O7" s="92"/>
      <c r="P7" s="92">
        <f>O5-P6</f>
        <v>81000</v>
      </c>
    </row>
    <row r="8" spans="1:16" ht="18" customHeight="1" x14ac:dyDescent="0.2">
      <c r="A8" s="11"/>
      <c r="H8" s="64"/>
      <c r="N8" s="63" t="s">
        <v>30</v>
      </c>
      <c r="P8" s="70">
        <f>P7*1%</f>
        <v>810</v>
      </c>
    </row>
    <row r="9" spans="1:16" ht="18" customHeight="1" thickBot="1" x14ac:dyDescent="0.25">
      <c r="A9" s="11"/>
      <c r="H9" s="64"/>
      <c r="N9" s="63" t="s">
        <v>52</v>
      </c>
      <c r="P9" s="72">
        <f>P7*2%</f>
        <v>1620</v>
      </c>
    </row>
    <row r="10" spans="1:16" ht="18" customHeight="1" x14ac:dyDescent="0.2">
      <c r="A10" s="11"/>
      <c r="H10" s="64"/>
      <c r="N10" s="67" t="s">
        <v>31</v>
      </c>
      <c r="O10" s="68"/>
      <c r="P10" s="71">
        <f>P7+P8-P9</f>
        <v>80190</v>
      </c>
    </row>
    <row r="12" spans="1:16" x14ac:dyDescent="0.2">
      <c r="A12" s="11"/>
      <c r="H12" s="64"/>
      <c r="P12" s="72"/>
    </row>
    <row r="13" spans="1:16" x14ac:dyDescent="0.2">
      <c r="A13" s="11"/>
      <c r="H13" s="64"/>
      <c r="O13" s="59"/>
      <c r="P13" s="72"/>
    </row>
    <row r="14" spans="1:16" s="3" customFormat="1" x14ac:dyDescent="0.25">
      <c r="A14" s="11"/>
      <c r="B14" s="2"/>
      <c r="C14" s="2"/>
      <c r="E14" s="12"/>
      <c r="H14" s="64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64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4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4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4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4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4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4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4"/>
      <c r="N25" s="15"/>
      <c r="O25" s="15"/>
      <c r="P25" s="15"/>
    </row>
  </sheetData>
  <mergeCells count="2">
    <mergeCell ref="A5:L5"/>
    <mergeCell ref="O5:P5"/>
  </mergeCells>
  <conditionalFormatting sqref="B3">
    <cfRule type="duplicateValues" dxfId="32" priority="2"/>
  </conditionalFormatting>
  <conditionalFormatting sqref="B4">
    <cfRule type="duplicateValues" dxfId="31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4"/>
  <sheetViews>
    <sheetView tabSelected="1"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K11" sqref="K11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4.42578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43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38</v>
      </c>
      <c r="J2" s="7" t="s">
        <v>39</v>
      </c>
      <c r="K2" s="7" t="s">
        <v>40</v>
      </c>
      <c r="L2" s="62" t="s">
        <v>44</v>
      </c>
      <c r="M2" s="62" t="s">
        <v>45</v>
      </c>
      <c r="N2" s="62" t="s">
        <v>6</v>
      </c>
      <c r="O2" s="62" t="s">
        <v>46</v>
      </c>
      <c r="P2" s="62" t="s">
        <v>47</v>
      </c>
    </row>
    <row r="3" spans="1:16" ht="26.25" customHeight="1" x14ac:dyDescent="0.2">
      <c r="A3" s="84" t="s">
        <v>2038</v>
      </c>
      <c r="B3" s="75" t="s">
        <v>2014</v>
      </c>
      <c r="C3" s="9" t="s">
        <v>2015</v>
      </c>
      <c r="D3" s="77" t="s">
        <v>213</v>
      </c>
      <c r="E3" s="13">
        <v>44448</v>
      </c>
      <c r="F3" s="77" t="s">
        <v>907</v>
      </c>
      <c r="G3" s="13">
        <v>44440</v>
      </c>
      <c r="H3" s="10" t="s">
        <v>2016</v>
      </c>
      <c r="I3" s="1">
        <v>55</v>
      </c>
      <c r="J3" s="1">
        <v>43</v>
      </c>
      <c r="K3" s="1">
        <v>15</v>
      </c>
      <c r="L3" s="1">
        <v>6</v>
      </c>
      <c r="M3" s="81">
        <v>8.8687500000000004</v>
      </c>
      <c r="N3" s="8">
        <v>9</v>
      </c>
      <c r="O3" s="65">
        <v>3000</v>
      </c>
      <c r="P3" s="66">
        <f>Table22457891011234567891011121314[[#This Row],[PEMBULATAN]]*O3</f>
        <v>27000</v>
      </c>
    </row>
    <row r="4" spans="1:16" ht="22.5" customHeight="1" x14ac:dyDescent="0.2">
      <c r="A4" s="124" t="s">
        <v>29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6"/>
      <c r="M4" s="80">
        <f>SUBTOTAL(109,Table22457891011234567891011121314[KG VOLUME])</f>
        <v>8.8687500000000004</v>
      </c>
      <c r="N4" s="69">
        <f>SUM(N3:N3)</f>
        <v>9</v>
      </c>
      <c r="O4" s="127">
        <f>SUM(P3:P3)</f>
        <v>27000</v>
      </c>
      <c r="P4" s="128"/>
    </row>
    <row r="5" spans="1:16" ht="18" customHeight="1" x14ac:dyDescent="0.2">
      <c r="A5" s="87"/>
      <c r="B5" s="57" t="s">
        <v>41</v>
      </c>
      <c r="C5" s="56"/>
      <c r="D5" s="58" t="s">
        <v>42</v>
      </c>
      <c r="E5" s="87"/>
      <c r="F5" s="87"/>
      <c r="G5" s="87"/>
      <c r="H5" s="87"/>
      <c r="I5" s="87"/>
      <c r="J5" s="87"/>
      <c r="K5" s="87"/>
      <c r="L5" s="87"/>
      <c r="M5" s="88"/>
      <c r="N5" s="89" t="s">
        <v>50</v>
      </c>
      <c r="O5" s="90"/>
      <c r="P5" s="90">
        <f>O4*10%</f>
        <v>2700</v>
      </c>
    </row>
    <row r="6" spans="1:16" ht="18" customHeight="1" thickBot="1" x14ac:dyDescent="0.25">
      <c r="A6" s="87"/>
      <c r="B6" s="57"/>
      <c r="C6" s="56"/>
      <c r="D6" s="58"/>
      <c r="E6" s="87"/>
      <c r="F6" s="87"/>
      <c r="G6" s="87"/>
      <c r="H6" s="87"/>
      <c r="I6" s="87"/>
      <c r="J6" s="87"/>
      <c r="K6" s="87"/>
      <c r="L6" s="87"/>
      <c r="M6" s="88"/>
      <c r="N6" s="91" t="s">
        <v>51</v>
      </c>
      <c r="O6" s="92"/>
      <c r="P6" s="92">
        <f>O4-P5</f>
        <v>24300</v>
      </c>
    </row>
    <row r="7" spans="1:16" ht="18" customHeight="1" x14ac:dyDescent="0.2">
      <c r="A7" s="11"/>
      <c r="H7" s="64"/>
      <c r="N7" s="63" t="s">
        <v>30</v>
      </c>
      <c r="P7" s="70">
        <f>P6*1%</f>
        <v>243</v>
      </c>
    </row>
    <row r="8" spans="1:16" ht="18" customHeight="1" thickBot="1" x14ac:dyDescent="0.25">
      <c r="A8" s="11"/>
      <c r="H8" s="64"/>
      <c r="N8" s="63" t="s">
        <v>52</v>
      </c>
      <c r="P8" s="72">
        <f>P6*2%</f>
        <v>486</v>
      </c>
    </row>
    <row r="9" spans="1:16" ht="18" customHeight="1" x14ac:dyDescent="0.2">
      <c r="A9" s="11"/>
      <c r="H9" s="64"/>
      <c r="N9" s="67" t="s">
        <v>31</v>
      </c>
      <c r="O9" s="68"/>
      <c r="P9" s="71">
        <f>P6+P7-P8</f>
        <v>24057</v>
      </c>
    </row>
    <row r="11" spans="1:16" x14ac:dyDescent="0.2">
      <c r="A11" s="11"/>
      <c r="H11" s="64"/>
      <c r="P11" s="72"/>
    </row>
    <row r="12" spans="1:16" x14ac:dyDescent="0.2">
      <c r="A12" s="11"/>
      <c r="H12" s="64"/>
      <c r="O12" s="59"/>
      <c r="P12" s="72"/>
    </row>
    <row r="13" spans="1:16" s="3" customFormat="1" x14ac:dyDescent="0.25">
      <c r="A13" s="11"/>
      <c r="B13" s="2"/>
      <c r="C13" s="2"/>
      <c r="E13" s="12"/>
      <c r="H13" s="64"/>
      <c r="N13" s="15"/>
      <c r="O13" s="15"/>
      <c r="P13" s="15"/>
    </row>
    <row r="14" spans="1:16" s="3" customFormat="1" x14ac:dyDescent="0.25">
      <c r="A14" s="11"/>
      <c r="B14" s="2"/>
      <c r="C14" s="2"/>
      <c r="E14" s="12"/>
      <c r="H14" s="64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64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4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4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4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4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4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4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</sheetData>
  <mergeCells count="2">
    <mergeCell ref="A4:L4"/>
    <mergeCell ref="O4:P4"/>
  </mergeCells>
  <conditionalFormatting sqref="B3">
    <cfRule type="duplicateValues" dxfId="15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88"/>
  <sheetViews>
    <sheetView zoomScale="110" zoomScaleNormal="110" workbookViewId="0">
      <pane xSplit="3" ySplit="2" topLeftCell="D3" activePane="bottomRight" state="frozen"/>
      <selection activeCell="D14" sqref="D14"/>
      <selection pane="topRight" activeCell="D14" sqref="D14"/>
      <selection pane="bottomLeft" activeCell="D14" sqref="D14"/>
      <selection pane="bottomRight" activeCell="E7" sqref="E7"/>
    </sheetView>
  </sheetViews>
  <sheetFormatPr defaultRowHeight="15" x14ac:dyDescent="0.2"/>
  <cols>
    <col min="1" max="1" width="8" style="4" customWidth="1"/>
    <col min="2" max="2" width="21.5703125" style="2" customWidth="1"/>
    <col min="3" max="3" width="14.5703125" style="2" customWidth="1"/>
    <col min="4" max="4" width="13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43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38</v>
      </c>
      <c r="J2" s="7" t="s">
        <v>39</v>
      </c>
      <c r="K2" s="7" t="s">
        <v>40</v>
      </c>
      <c r="L2" s="62" t="s">
        <v>44</v>
      </c>
      <c r="M2" s="62" t="s">
        <v>45</v>
      </c>
      <c r="N2" s="62" t="s">
        <v>6</v>
      </c>
      <c r="O2" s="62" t="s">
        <v>46</v>
      </c>
      <c r="P2" s="62" t="s">
        <v>47</v>
      </c>
    </row>
    <row r="3" spans="1:16" ht="26.25" customHeight="1" x14ac:dyDescent="0.2">
      <c r="A3" s="84" t="s">
        <v>2020</v>
      </c>
      <c r="B3" s="75" t="s">
        <v>55</v>
      </c>
      <c r="C3" s="9" t="s">
        <v>56</v>
      </c>
      <c r="D3" s="77" t="s">
        <v>213</v>
      </c>
      <c r="E3" s="13">
        <v>44440</v>
      </c>
      <c r="F3" s="77" t="s">
        <v>214</v>
      </c>
      <c r="G3" s="13">
        <v>44443</v>
      </c>
      <c r="H3" s="10" t="s">
        <v>913</v>
      </c>
      <c r="I3" s="1">
        <v>102</v>
      </c>
      <c r="J3" s="1">
        <v>60</v>
      </c>
      <c r="K3" s="1">
        <v>28</v>
      </c>
      <c r="L3" s="1">
        <v>18</v>
      </c>
      <c r="M3" s="81">
        <v>42.84</v>
      </c>
      <c r="N3" s="8">
        <v>43</v>
      </c>
      <c r="O3" s="65">
        <v>3000</v>
      </c>
      <c r="P3" s="66">
        <f>Table224578910112[[#This Row],[PEMBULATAN]]*O3</f>
        <v>129000</v>
      </c>
    </row>
    <row r="4" spans="1:16" ht="26.25" customHeight="1" x14ac:dyDescent="0.2">
      <c r="A4" s="14"/>
      <c r="B4" s="76"/>
      <c r="C4" s="9" t="s">
        <v>57</v>
      </c>
      <c r="D4" s="77" t="s">
        <v>213</v>
      </c>
      <c r="E4" s="13">
        <v>44440</v>
      </c>
      <c r="F4" s="77" t="s">
        <v>214</v>
      </c>
      <c r="G4" s="13">
        <v>44443</v>
      </c>
      <c r="H4" s="10" t="s">
        <v>913</v>
      </c>
      <c r="I4" s="1">
        <v>100</v>
      </c>
      <c r="J4" s="1">
        <v>64</v>
      </c>
      <c r="K4" s="1">
        <v>24</v>
      </c>
      <c r="L4" s="1">
        <v>17</v>
      </c>
      <c r="M4" s="81">
        <v>38.4</v>
      </c>
      <c r="N4" s="8">
        <v>39</v>
      </c>
      <c r="O4" s="65">
        <v>3000</v>
      </c>
      <c r="P4" s="66">
        <f>Table224578910112[[#This Row],[PEMBULATAN]]*O4</f>
        <v>117000</v>
      </c>
    </row>
    <row r="5" spans="1:16" ht="26.25" customHeight="1" x14ac:dyDescent="0.2">
      <c r="A5" s="14"/>
      <c r="B5" s="14"/>
      <c r="C5" s="9" t="s">
        <v>58</v>
      </c>
      <c r="D5" s="77" t="s">
        <v>213</v>
      </c>
      <c r="E5" s="13">
        <v>44440</v>
      </c>
      <c r="F5" s="77" t="s">
        <v>214</v>
      </c>
      <c r="G5" s="13">
        <v>44443</v>
      </c>
      <c r="H5" s="10" t="s">
        <v>913</v>
      </c>
      <c r="I5" s="1">
        <v>609</v>
      </c>
      <c r="J5" s="1">
        <v>41</v>
      </c>
      <c r="K5" s="1">
        <v>34</v>
      </c>
      <c r="L5" s="1">
        <v>12</v>
      </c>
      <c r="M5" s="81">
        <v>27.531500000000001</v>
      </c>
      <c r="N5" s="8">
        <v>28</v>
      </c>
      <c r="O5" s="65">
        <v>3000</v>
      </c>
      <c r="P5" s="66">
        <f>Table224578910112[[#This Row],[PEMBULATAN]]*O5</f>
        <v>84000</v>
      </c>
    </row>
    <row r="6" spans="1:16" ht="26.25" customHeight="1" x14ac:dyDescent="0.2">
      <c r="A6" s="14"/>
      <c r="B6" s="14"/>
      <c r="C6" s="97" t="s">
        <v>59</v>
      </c>
      <c r="D6" s="98" t="s">
        <v>213</v>
      </c>
      <c r="E6" s="99">
        <v>44440</v>
      </c>
      <c r="F6" s="100" t="s">
        <v>214</v>
      </c>
      <c r="G6" s="99">
        <v>44443</v>
      </c>
      <c r="H6" s="101" t="s">
        <v>913</v>
      </c>
      <c r="I6" s="102">
        <v>66</v>
      </c>
      <c r="J6" s="102">
        <v>52</v>
      </c>
      <c r="K6" s="102">
        <v>20</v>
      </c>
      <c r="L6" s="102">
        <v>10</v>
      </c>
      <c r="M6" s="103">
        <v>17.16</v>
      </c>
      <c r="N6" s="104">
        <v>17</v>
      </c>
      <c r="O6" s="65">
        <v>3000</v>
      </c>
      <c r="P6" s="66">
        <f>Table224578910112[[#This Row],[PEMBULATAN]]*O6</f>
        <v>51000</v>
      </c>
    </row>
    <row r="7" spans="1:16" ht="26.25" customHeight="1" x14ac:dyDescent="0.2">
      <c r="A7" s="14"/>
      <c r="B7" s="14"/>
      <c r="C7" s="97" t="s">
        <v>60</v>
      </c>
      <c r="D7" s="98" t="s">
        <v>213</v>
      </c>
      <c r="E7" s="99">
        <v>44440</v>
      </c>
      <c r="F7" s="100" t="s">
        <v>214</v>
      </c>
      <c r="G7" s="99">
        <v>44443</v>
      </c>
      <c r="H7" s="101" t="s">
        <v>913</v>
      </c>
      <c r="I7" s="102">
        <v>95</v>
      </c>
      <c r="J7" s="102">
        <v>64</v>
      </c>
      <c r="K7" s="102">
        <v>20</v>
      </c>
      <c r="L7" s="102">
        <v>16</v>
      </c>
      <c r="M7" s="103">
        <v>30.4</v>
      </c>
      <c r="N7" s="104">
        <v>31</v>
      </c>
      <c r="O7" s="65">
        <v>3000</v>
      </c>
      <c r="P7" s="66">
        <f>Table224578910112[[#This Row],[PEMBULATAN]]*O7</f>
        <v>93000</v>
      </c>
    </row>
    <row r="8" spans="1:16" ht="26.25" customHeight="1" x14ac:dyDescent="0.2">
      <c r="A8" s="14"/>
      <c r="B8" s="14"/>
      <c r="C8" s="97" t="s">
        <v>61</v>
      </c>
      <c r="D8" s="98" t="s">
        <v>213</v>
      </c>
      <c r="E8" s="99">
        <v>44440</v>
      </c>
      <c r="F8" s="100" t="s">
        <v>214</v>
      </c>
      <c r="G8" s="99">
        <v>44443</v>
      </c>
      <c r="H8" s="101" t="s">
        <v>913</v>
      </c>
      <c r="I8" s="102">
        <v>100</v>
      </c>
      <c r="J8" s="102">
        <v>53</v>
      </c>
      <c r="K8" s="102">
        <v>24</v>
      </c>
      <c r="L8" s="102">
        <v>14</v>
      </c>
      <c r="M8" s="103">
        <v>31.8</v>
      </c>
      <c r="N8" s="104">
        <v>32</v>
      </c>
      <c r="O8" s="65">
        <v>3000</v>
      </c>
      <c r="P8" s="66">
        <f>Table224578910112[[#This Row],[PEMBULATAN]]*O8</f>
        <v>96000</v>
      </c>
    </row>
    <row r="9" spans="1:16" ht="26.25" customHeight="1" x14ac:dyDescent="0.2">
      <c r="A9" s="14"/>
      <c r="B9" s="14"/>
      <c r="C9" s="97" t="s">
        <v>62</v>
      </c>
      <c r="D9" s="98" t="s">
        <v>213</v>
      </c>
      <c r="E9" s="99">
        <v>44440</v>
      </c>
      <c r="F9" s="100" t="s">
        <v>214</v>
      </c>
      <c r="G9" s="99">
        <v>44443</v>
      </c>
      <c r="H9" s="101" t="s">
        <v>913</v>
      </c>
      <c r="I9" s="102">
        <v>77</v>
      </c>
      <c r="J9" s="102">
        <v>56</v>
      </c>
      <c r="K9" s="102">
        <v>22</v>
      </c>
      <c r="L9" s="102">
        <v>7</v>
      </c>
      <c r="M9" s="103">
        <v>23.716000000000001</v>
      </c>
      <c r="N9" s="104">
        <v>24</v>
      </c>
      <c r="O9" s="65">
        <v>3000</v>
      </c>
      <c r="P9" s="66">
        <f>Table224578910112[[#This Row],[PEMBULATAN]]*O9</f>
        <v>72000</v>
      </c>
    </row>
    <row r="10" spans="1:16" ht="26.25" customHeight="1" x14ac:dyDescent="0.2">
      <c r="A10" s="14"/>
      <c r="B10" s="14"/>
      <c r="C10" s="97" t="s">
        <v>63</v>
      </c>
      <c r="D10" s="98" t="s">
        <v>213</v>
      </c>
      <c r="E10" s="99">
        <v>44440</v>
      </c>
      <c r="F10" s="100" t="s">
        <v>214</v>
      </c>
      <c r="G10" s="99">
        <v>44443</v>
      </c>
      <c r="H10" s="101" t="s">
        <v>913</v>
      </c>
      <c r="I10" s="102">
        <v>104</v>
      </c>
      <c r="J10" s="102">
        <v>20</v>
      </c>
      <c r="K10" s="102">
        <v>6</v>
      </c>
      <c r="L10" s="102">
        <v>3</v>
      </c>
      <c r="M10" s="103">
        <v>3.12</v>
      </c>
      <c r="N10" s="104">
        <v>3</v>
      </c>
      <c r="O10" s="65">
        <v>3000</v>
      </c>
      <c r="P10" s="66">
        <f>Table224578910112[[#This Row],[PEMBULATAN]]*O10</f>
        <v>9000</v>
      </c>
    </row>
    <row r="11" spans="1:16" ht="26.25" customHeight="1" x14ac:dyDescent="0.2">
      <c r="A11" s="14"/>
      <c r="B11" s="14"/>
      <c r="C11" s="97" t="s">
        <v>64</v>
      </c>
      <c r="D11" s="98" t="s">
        <v>213</v>
      </c>
      <c r="E11" s="99">
        <v>44440</v>
      </c>
      <c r="F11" s="100" t="s">
        <v>214</v>
      </c>
      <c r="G11" s="99">
        <v>44443</v>
      </c>
      <c r="H11" s="101" t="s">
        <v>913</v>
      </c>
      <c r="I11" s="102">
        <v>34</v>
      </c>
      <c r="J11" s="102">
        <v>54</v>
      </c>
      <c r="K11" s="102">
        <v>25</v>
      </c>
      <c r="L11" s="102">
        <v>9</v>
      </c>
      <c r="M11" s="103">
        <v>11.475</v>
      </c>
      <c r="N11" s="104">
        <v>12</v>
      </c>
      <c r="O11" s="65">
        <v>3000</v>
      </c>
      <c r="P11" s="66">
        <f>Table224578910112[[#This Row],[PEMBULATAN]]*O11</f>
        <v>36000</v>
      </c>
    </row>
    <row r="12" spans="1:16" ht="26.25" customHeight="1" x14ac:dyDescent="0.2">
      <c r="A12" s="14"/>
      <c r="B12" s="14"/>
      <c r="C12" s="97" t="s">
        <v>65</v>
      </c>
      <c r="D12" s="98" t="s">
        <v>213</v>
      </c>
      <c r="E12" s="99">
        <v>44440</v>
      </c>
      <c r="F12" s="100" t="s">
        <v>214</v>
      </c>
      <c r="G12" s="99">
        <v>44443</v>
      </c>
      <c r="H12" s="101" t="s">
        <v>913</v>
      </c>
      <c r="I12" s="102">
        <v>43</v>
      </c>
      <c r="J12" s="102">
        <v>20</v>
      </c>
      <c r="K12" s="102">
        <v>12</v>
      </c>
      <c r="L12" s="102">
        <v>2</v>
      </c>
      <c r="M12" s="103">
        <v>2.58</v>
      </c>
      <c r="N12" s="104">
        <v>3</v>
      </c>
      <c r="O12" s="65">
        <v>3000</v>
      </c>
      <c r="P12" s="66">
        <f>Table224578910112[[#This Row],[PEMBULATAN]]*O12</f>
        <v>9000</v>
      </c>
    </row>
    <row r="13" spans="1:16" ht="26.25" customHeight="1" x14ac:dyDescent="0.2">
      <c r="A13" s="14"/>
      <c r="B13" s="14"/>
      <c r="C13" s="97" t="s">
        <v>66</v>
      </c>
      <c r="D13" s="98" t="s">
        <v>213</v>
      </c>
      <c r="E13" s="99">
        <v>44440</v>
      </c>
      <c r="F13" s="100" t="s">
        <v>214</v>
      </c>
      <c r="G13" s="99">
        <v>44443</v>
      </c>
      <c r="H13" s="101" t="s">
        <v>913</v>
      </c>
      <c r="I13" s="102">
        <v>73</v>
      </c>
      <c r="J13" s="102">
        <v>63</v>
      </c>
      <c r="K13" s="102">
        <v>26</v>
      </c>
      <c r="L13" s="102">
        <v>14</v>
      </c>
      <c r="M13" s="103">
        <v>29.8935</v>
      </c>
      <c r="N13" s="104">
        <v>30</v>
      </c>
      <c r="O13" s="65">
        <v>3000</v>
      </c>
      <c r="P13" s="66">
        <f>Table224578910112[[#This Row],[PEMBULATAN]]*O13</f>
        <v>90000</v>
      </c>
    </row>
    <row r="14" spans="1:16" ht="26.25" customHeight="1" x14ac:dyDescent="0.2">
      <c r="A14" s="14"/>
      <c r="B14" s="14"/>
      <c r="C14" s="97" t="s">
        <v>67</v>
      </c>
      <c r="D14" s="98" t="s">
        <v>213</v>
      </c>
      <c r="E14" s="99">
        <v>44440</v>
      </c>
      <c r="F14" s="100" t="s">
        <v>214</v>
      </c>
      <c r="G14" s="99">
        <v>44443</v>
      </c>
      <c r="H14" s="101" t="s">
        <v>913</v>
      </c>
      <c r="I14" s="102">
        <v>60</v>
      </c>
      <c r="J14" s="102">
        <v>67</v>
      </c>
      <c r="K14" s="102">
        <v>22</v>
      </c>
      <c r="L14" s="102">
        <v>12</v>
      </c>
      <c r="M14" s="103">
        <v>22.11</v>
      </c>
      <c r="N14" s="104">
        <v>22</v>
      </c>
      <c r="O14" s="65">
        <v>3000</v>
      </c>
      <c r="P14" s="66">
        <f>Table224578910112[[#This Row],[PEMBULATAN]]*O14</f>
        <v>66000</v>
      </c>
    </row>
    <row r="15" spans="1:16" ht="26.25" customHeight="1" x14ac:dyDescent="0.2">
      <c r="A15" s="14"/>
      <c r="B15" s="14"/>
      <c r="C15" s="97" t="s">
        <v>68</v>
      </c>
      <c r="D15" s="98" t="s">
        <v>213</v>
      </c>
      <c r="E15" s="99">
        <v>44440</v>
      </c>
      <c r="F15" s="100" t="s">
        <v>214</v>
      </c>
      <c r="G15" s="99">
        <v>44443</v>
      </c>
      <c r="H15" s="101" t="s">
        <v>913</v>
      </c>
      <c r="I15" s="102">
        <v>70</v>
      </c>
      <c r="J15" s="102">
        <v>42</v>
      </c>
      <c r="K15" s="102">
        <v>28</v>
      </c>
      <c r="L15" s="102">
        <v>5</v>
      </c>
      <c r="M15" s="103">
        <v>20.58</v>
      </c>
      <c r="N15" s="104">
        <v>21</v>
      </c>
      <c r="O15" s="65">
        <v>3000</v>
      </c>
      <c r="P15" s="66">
        <f>Table224578910112[[#This Row],[PEMBULATAN]]*O15</f>
        <v>63000</v>
      </c>
    </row>
    <row r="16" spans="1:16" ht="26.25" customHeight="1" x14ac:dyDescent="0.2">
      <c r="A16" s="14"/>
      <c r="B16" s="14"/>
      <c r="C16" s="97" t="s">
        <v>69</v>
      </c>
      <c r="D16" s="98" t="s">
        <v>213</v>
      </c>
      <c r="E16" s="99">
        <v>44440</v>
      </c>
      <c r="F16" s="100" t="s">
        <v>214</v>
      </c>
      <c r="G16" s="99">
        <v>44443</v>
      </c>
      <c r="H16" s="101" t="s">
        <v>913</v>
      </c>
      <c r="I16" s="102">
        <v>88</v>
      </c>
      <c r="J16" s="102">
        <v>36</v>
      </c>
      <c r="K16" s="102">
        <v>28</v>
      </c>
      <c r="L16" s="102">
        <v>19</v>
      </c>
      <c r="M16" s="103">
        <v>22.175999999999998</v>
      </c>
      <c r="N16" s="104">
        <v>22</v>
      </c>
      <c r="O16" s="65">
        <v>3000</v>
      </c>
      <c r="P16" s="66">
        <f>Table224578910112[[#This Row],[PEMBULATAN]]*O16</f>
        <v>66000</v>
      </c>
    </row>
    <row r="17" spans="1:16" ht="26.25" customHeight="1" x14ac:dyDescent="0.2">
      <c r="A17" s="14"/>
      <c r="B17" s="14"/>
      <c r="C17" s="97" t="s">
        <v>70</v>
      </c>
      <c r="D17" s="98" t="s">
        <v>213</v>
      </c>
      <c r="E17" s="99">
        <v>44440</v>
      </c>
      <c r="F17" s="100" t="s">
        <v>214</v>
      </c>
      <c r="G17" s="99">
        <v>44443</v>
      </c>
      <c r="H17" s="101" t="s">
        <v>913</v>
      </c>
      <c r="I17" s="102">
        <v>67</v>
      </c>
      <c r="J17" s="102">
        <v>56</v>
      </c>
      <c r="K17" s="102">
        <v>29</v>
      </c>
      <c r="L17" s="102">
        <v>16</v>
      </c>
      <c r="M17" s="103">
        <v>27.202000000000002</v>
      </c>
      <c r="N17" s="104">
        <v>27</v>
      </c>
      <c r="O17" s="65">
        <v>3000</v>
      </c>
      <c r="P17" s="66">
        <f>Table224578910112[[#This Row],[PEMBULATAN]]*O17</f>
        <v>81000</v>
      </c>
    </row>
    <row r="18" spans="1:16" ht="26.25" customHeight="1" x14ac:dyDescent="0.2">
      <c r="A18" s="14"/>
      <c r="B18" s="14"/>
      <c r="C18" s="97" t="s">
        <v>71</v>
      </c>
      <c r="D18" s="98" t="s">
        <v>213</v>
      </c>
      <c r="E18" s="99">
        <v>44440</v>
      </c>
      <c r="F18" s="100" t="s">
        <v>214</v>
      </c>
      <c r="G18" s="99">
        <v>44443</v>
      </c>
      <c r="H18" s="101" t="s">
        <v>913</v>
      </c>
      <c r="I18" s="102">
        <v>93</v>
      </c>
      <c r="J18" s="102">
        <v>50</v>
      </c>
      <c r="K18" s="102">
        <v>29</v>
      </c>
      <c r="L18" s="102">
        <v>25</v>
      </c>
      <c r="M18" s="103">
        <v>33.712499999999999</v>
      </c>
      <c r="N18" s="104">
        <v>34</v>
      </c>
      <c r="O18" s="65">
        <v>3000</v>
      </c>
      <c r="P18" s="66">
        <f>Table224578910112[[#This Row],[PEMBULATAN]]*O18</f>
        <v>102000</v>
      </c>
    </row>
    <row r="19" spans="1:16" ht="26.25" customHeight="1" x14ac:dyDescent="0.2">
      <c r="A19" s="14"/>
      <c r="B19" s="14"/>
      <c r="C19" s="97" t="s">
        <v>72</v>
      </c>
      <c r="D19" s="98" t="s">
        <v>213</v>
      </c>
      <c r="E19" s="99">
        <v>44440</v>
      </c>
      <c r="F19" s="100" t="s">
        <v>214</v>
      </c>
      <c r="G19" s="99">
        <v>44443</v>
      </c>
      <c r="H19" s="101" t="s">
        <v>913</v>
      </c>
      <c r="I19" s="102">
        <v>96</v>
      </c>
      <c r="J19" s="102">
        <v>62</v>
      </c>
      <c r="K19" s="102">
        <v>26</v>
      </c>
      <c r="L19" s="102">
        <v>16</v>
      </c>
      <c r="M19" s="103">
        <v>38.688000000000002</v>
      </c>
      <c r="N19" s="104">
        <v>39</v>
      </c>
      <c r="O19" s="65">
        <v>3000</v>
      </c>
      <c r="P19" s="66">
        <f>Table224578910112[[#This Row],[PEMBULATAN]]*O19</f>
        <v>117000</v>
      </c>
    </row>
    <row r="20" spans="1:16" ht="26.25" customHeight="1" x14ac:dyDescent="0.2">
      <c r="A20" s="14"/>
      <c r="B20" s="14"/>
      <c r="C20" s="97" t="s">
        <v>73</v>
      </c>
      <c r="D20" s="98" t="s">
        <v>213</v>
      </c>
      <c r="E20" s="99">
        <v>44440</v>
      </c>
      <c r="F20" s="100" t="s">
        <v>214</v>
      </c>
      <c r="G20" s="99">
        <v>44443</v>
      </c>
      <c r="H20" s="101" t="s">
        <v>913</v>
      </c>
      <c r="I20" s="102">
        <v>48</v>
      </c>
      <c r="J20" s="102">
        <v>60</v>
      </c>
      <c r="K20" s="102">
        <v>16</v>
      </c>
      <c r="L20" s="102">
        <v>5</v>
      </c>
      <c r="M20" s="103">
        <v>11.52</v>
      </c>
      <c r="N20" s="104">
        <v>12</v>
      </c>
      <c r="O20" s="65">
        <v>3000</v>
      </c>
      <c r="P20" s="66">
        <f>Table224578910112[[#This Row],[PEMBULATAN]]*O20</f>
        <v>36000</v>
      </c>
    </row>
    <row r="21" spans="1:16" ht="26.25" customHeight="1" x14ac:dyDescent="0.2">
      <c r="A21" s="14"/>
      <c r="B21" s="14"/>
      <c r="C21" s="97" t="s">
        <v>74</v>
      </c>
      <c r="D21" s="98" t="s">
        <v>213</v>
      </c>
      <c r="E21" s="99">
        <v>44440</v>
      </c>
      <c r="F21" s="100" t="s">
        <v>214</v>
      </c>
      <c r="G21" s="99">
        <v>44443</v>
      </c>
      <c r="H21" s="101" t="s">
        <v>913</v>
      </c>
      <c r="I21" s="102">
        <v>61</v>
      </c>
      <c r="J21" s="102">
        <v>47</v>
      </c>
      <c r="K21" s="102">
        <v>19</v>
      </c>
      <c r="L21" s="102">
        <v>6</v>
      </c>
      <c r="M21" s="103">
        <v>13.61825</v>
      </c>
      <c r="N21" s="104">
        <v>14</v>
      </c>
      <c r="O21" s="65">
        <v>3000</v>
      </c>
      <c r="P21" s="66">
        <f>Table224578910112[[#This Row],[PEMBULATAN]]*O21</f>
        <v>42000</v>
      </c>
    </row>
    <row r="22" spans="1:16" ht="26.25" customHeight="1" x14ac:dyDescent="0.2">
      <c r="A22" s="14"/>
      <c r="B22" s="14"/>
      <c r="C22" s="97" t="s">
        <v>75</v>
      </c>
      <c r="D22" s="98" t="s">
        <v>213</v>
      </c>
      <c r="E22" s="99">
        <v>44440</v>
      </c>
      <c r="F22" s="100" t="s">
        <v>214</v>
      </c>
      <c r="G22" s="99">
        <v>44443</v>
      </c>
      <c r="H22" s="101" t="s">
        <v>913</v>
      </c>
      <c r="I22" s="102">
        <v>110</v>
      </c>
      <c r="J22" s="102">
        <v>65</v>
      </c>
      <c r="K22" s="102">
        <v>38</v>
      </c>
      <c r="L22" s="102">
        <v>11</v>
      </c>
      <c r="M22" s="103">
        <v>67.924999999999997</v>
      </c>
      <c r="N22" s="104">
        <v>68</v>
      </c>
      <c r="O22" s="65">
        <v>3000</v>
      </c>
      <c r="P22" s="66">
        <f>Table224578910112[[#This Row],[PEMBULATAN]]*O22</f>
        <v>204000</v>
      </c>
    </row>
    <row r="23" spans="1:16" ht="26.25" customHeight="1" x14ac:dyDescent="0.2">
      <c r="A23" s="14"/>
      <c r="B23" s="14"/>
      <c r="C23" s="97" t="s">
        <v>76</v>
      </c>
      <c r="D23" s="98" t="s">
        <v>213</v>
      </c>
      <c r="E23" s="99">
        <v>44440</v>
      </c>
      <c r="F23" s="100" t="s">
        <v>214</v>
      </c>
      <c r="G23" s="99">
        <v>44443</v>
      </c>
      <c r="H23" s="101" t="s">
        <v>913</v>
      </c>
      <c r="I23" s="102">
        <v>100</v>
      </c>
      <c r="J23" s="102">
        <v>62</v>
      </c>
      <c r="K23" s="102">
        <v>22</v>
      </c>
      <c r="L23" s="102">
        <v>15</v>
      </c>
      <c r="M23" s="103">
        <v>34.1</v>
      </c>
      <c r="N23" s="104">
        <v>34</v>
      </c>
      <c r="O23" s="65">
        <v>3000</v>
      </c>
      <c r="P23" s="66">
        <f>Table224578910112[[#This Row],[PEMBULATAN]]*O23</f>
        <v>102000</v>
      </c>
    </row>
    <row r="24" spans="1:16" ht="26.25" customHeight="1" x14ac:dyDescent="0.2">
      <c r="A24" s="14"/>
      <c r="B24" s="14"/>
      <c r="C24" s="97" t="s">
        <v>77</v>
      </c>
      <c r="D24" s="98" t="s">
        <v>213</v>
      </c>
      <c r="E24" s="99">
        <v>44440</v>
      </c>
      <c r="F24" s="100" t="s">
        <v>214</v>
      </c>
      <c r="G24" s="99">
        <v>44443</v>
      </c>
      <c r="H24" s="101" t="s">
        <v>913</v>
      </c>
      <c r="I24" s="102">
        <v>60</v>
      </c>
      <c r="J24" s="102">
        <v>65</v>
      </c>
      <c r="K24" s="102">
        <v>16</v>
      </c>
      <c r="L24" s="102">
        <v>8</v>
      </c>
      <c r="M24" s="103">
        <v>15.6</v>
      </c>
      <c r="N24" s="104">
        <v>16</v>
      </c>
      <c r="O24" s="65">
        <v>3000</v>
      </c>
      <c r="P24" s="66">
        <f>Table224578910112[[#This Row],[PEMBULATAN]]*O24</f>
        <v>48000</v>
      </c>
    </row>
    <row r="25" spans="1:16" ht="26.25" customHeight="1" x14ac:dyDescent="0.2">
      <c r="A25" s="14"/>
      <c r="B25" s="14"/>
      <c r="C25" s="97" t="s">
        <v>78</v>
      </c>
      <c r="D25" s="98" t="s">
        <v>213</v>
      </c>
      <c r="E25" s="99">
        <v>44440</v>
      </c>
      <c r="F25" s="100" t="s">
        <v>214</v>
      </c>
      <c r="G25" s="99">
        <v>44443</v>
      </c>
      <c r="H25" s="101" t="s">
        <v>913</v>
      </c>
      <c r="I25" s="102">
        <v>72</v>
      </c>
      <c r="J25" s="102">
        <v>58</v>
      </c>
      <c r="K25" s="102">
        <v>28</v>
      </c>
      <c r="L25" s="102">
        <v>12</v>
      </c>
      <c r="M25" s="103">
        <v>29.231999999999999</v>
      </c>
      <c r="N25" s="104">
        <v>29</v>
      </c>
      <c r="O25" s="65">
        <v>3000</v>
      </c>
      <c r="P25" s="66">
        <f>Table224578910112[[#This Row],[PEMBULATAN]]*O25</f>
        <v>87000</v>
      </c>
    </row>
    <row r="26" spans="1:16" ht="26.25" customHeight="1" x14ac:dyDescent="0.2">
      <c r="A26" s="14"/>
      <c r="B26" s="14"/>
      <c r="C26" s="97" t="s">
        <v>79</v>
      </c>
      <c r="D26" s="98" t="s">
        <v>213</v>
      </c>
      <c r="E26" s="99">
        <v>44440</v>
      </c>
      <c r="F26" s="100" t="s">
        <v>214</v>
      </c>
      <c r="G26" s="99">
        <v>44443</v>
      </c>
      <c r="H26" s="101" t="s">
        <v>913</v>
      </c>
      <c r="I26" s="102">
        <v>57</v>
      </c>
      <c r="J26" s="102">
        <v>57</v>
      </c>
      <c r="K26" s="102">
        <v>22</v>
      </c>
      <c r="L26" s="102">
        <v>5</v>
      </c>
      <c r="M26" s="103">
        <v>17.869499999999999</v>
      </c>
      <c r="N26" s="104">
        <v>18</v>
      </c>
      <c r="O26" s="65">
        <v>3000</v>
      </c>
      <c r="P26" s="66">
        <f>Table224578910112[[#This Row],[PEMBULATAN]]*O26</f>
        <v>54000</v>
      </c>
    </row>
    <row r="27" spans="1:16" ht="26.25" customHeight="1" x14ac:dyDescent="0.2">
      <c r="A27" s="14"/>
      <c r="B27" s="14"/>
      <c r="C27" s="97" t="s">
        <v>80</v>
      </c>
      <c r="D27" s="98" t="s">
        <v>213</v>
      </c>
      <c r="E27" s="99">
        <v>44440</v>
      </c>
      <c r="F27" s="100" t="s">
        <v>214</v>
      </c>
      <c r="G27" s="99">
        <v>44443</v>
      </c>
      <c r="H27" s="101" t="s">
        <v>913</v>
      </c>
      <c r="I27" s="102">
        <v>72</v>
      </c>
      <c r="J27" s="102">
        <v>62</v>
      </c>
      <c r="K27" s="102">
        <v>26</v>
      </c>
      <c r="L27" s="102">
        <v>11</v>
      </c>
      <c r="M27" s="103">
        <v>29.015999999999998</v>
      </c>
      <c r="N27" s="104">
        <v>29</v>
      </c>
      <c r="O27" s="65">
        <v>3000</v>
      </c>
      <c r="P27" s="66">
        <f>Table224578910112[[#This Row],[PEMBULATAN]]*O27</f>
        <v>87000</v>
      </c>
    </row>
    <row r="28" spans="1:16" ht="26.25" customHeight="1" x14ac:dyDescent="0.2">
      <c r="A28" s="14"/>
      <c r="B28" s="14"/>
      <c r="C28" s="97" t="s">
        <v>81</v>
      </c>
      <c r="D28" s="98" t="s">
        <v>213</v>
      </c>
      <c r="E28" s="99">
        <v>44440</v>
      </c>
      <c r="F28" s="100" t="s">
        <v>214</v>
      </c>
      <c r="G28" s="99">
        <v>44443</v>
      </c>
      <c r="H28" s="101" t="s">
        <v>913</v>
      </c>
      <c r="I28" s="102">
        <v>77</v>
      </c>
      <c r="J28" s="102">
        <v>61</v>
      </c>
      <c r="K28" s="102">
        <v>25</v>
      </c>
      <c r="L28" s="102">
        <v>9</v>
      </c>
      <c r="M28" s="103">
        <v>29.356249999999999</v>
      </c>
      <c r="N28" s="104">
        <v>30</v>
      </c>
      <c r="O28" s="65">
        <v>3000</v>
      </c>
      <c r="P28" s="66">
        <f>Table224578910112[[#This Row],[PEMBULATAN]]*O28</f>
        <v>90000</v>
      </c>
    </row>
    <row r="29" spans="1:16" ht="26.25" customHeight="1" x14ac:dyDescent="0.2">
      <c r="A29" s="14"/>
      <c r="B29" s="14"/>
      <c r="C29" s="97" t="s">
        <v>82</v>
      </c>
      <c r="D29" s="98" t="s">
        <v>213</v>
      </c>
      <c r="E29" s="99">
        <v>44440</v>
      </c>
      <c r="F29" s="100" t="s">
        <v>214</v>
      </c>
      <c r="G29" s="99">
        <v>44443</v>
      </c>
      <c r="H29" s="101" t="s">
        <v>913</v>
      </c>
      <c r="I29" s="102">
        <v>78</v>
      </c>
      <c r="J29" s="102">
        <v>50</v>
      </c>
      <c r="K29" s="102">
        <v>23</v>
      </c>
      <c r="L29" s="102">
        <v>14</v>
      </c>
      <c r="M29" s="103">
        <v>22.425000000000001</v>
      </c>
      <c r="N29" s="104">
        <v>23</v>
      </c>
      <c r="O29" s="65">
        <v>3000</v>
      </c>
      <c r="P29" s="66">
        <f>Table224578910112[[#This Row],[PEMBULATAN]]*O29</f>
        <v>69000</v>
      </c>
    </row>
    <row r="30" spans="1:16" ht="26.25" customHeight="1" x14ac:dyDescent="0.2">
      <c r="A30" s="14"/>
      <c r="B30" s="14"/>
      <c r="C30" s="97" t="s">
        <v>83</v>
      </c>
      <c r="D30" s="98" t="s">
        <v>213</v>
      </c>
      <c r="E30" s="99">
        <v>44440</v>
      </c>
      <c r="F30" s="100" t="s">
        <v>214</v>
      </c>
      <c r="G30" s="99">
        <v>44443</v>
      </c>
      <c r="H30" s="101" t="s">
        <v>914</v>
      </c>
      <c r="I30" s="102">
        <v>74</v>
      </c>
      <c r="J30" s="102">
        <v>62</v>
      </c>
      <c r="K30" s="102">
        <v>16</v>
      </c>
      <c r="L30" s="102">
        <v>6</v>
      </c>
      <c r="M30" s="103">
        <v>18.352</v>
      </c>
      <c r="N30" s="104">
        <v>19</v>
      </c>
      <c r="O30" s="65">
        <v>3000</v>
      </c>
      <c r="P30" s="66">
        <f>Table224578910112[[#This Row],[PEMBULATAN]]*O30</f>
        <v>57000</v>
      </c>
    </row>
    <row r="31" spans="1:16" ht="26.25" customHeight="1" x14ac:dyDescent="0.2">
      <c r="A31" s="14"/>
      <c r="B31" s="14"/>
      <c r="C31" s="97" t="s">
        <v>84</v>
      </c>
      <c r="D31" s="98" t="s">
        <v>213</v>
      </c>
      <c r="E31" s="99">
        <v>44440</v>
      </c>
      <c r="F31" s="100" t="s">
        <v>214</v>
      </c>
      <c r="G31" s="99">
        <v>44443</v>
      </c>
      <c r="H31" s="101" t="s">
        <v>914</v>
      </c>
      <c r="I31" s="102">
        <v>63</v>
      </c>
      <c r="J31" s="102">
        <v>60</v>
      </c>
      <c r="K31" s="102">
        <v>26</v>
      </c>
      <c r="L31" s="102">
        <v>10</v>
      </c>
      <c r="M31" s="103">
        <v>24.57</v>
      </c>
      <c r="N31" s="104">
        <v>25</v>
      </c>
      <c r="O31" s="65">
        <v>3000</v>
      </c>
      <c r="P31" s="66">
        <f>Table224578910112[[#This Row],[PEMBULATAN]]*O31</f>
        <v>75000</v>
      </c>
    </row>
    <row r="32" spans="1:16" ht="26.25" customHeight="1" x14ac:dyDescent="0.2">
      <c r="A32" s="14"/>
      <c r="B32" s="14"/>
      <c r="C32" s="97" t="s">
        <v>85</v>
      </c>
      <c r="D32" s="98" t="s">
        <v>213</v>
      </c>
      <c r="E32" s="99">
        <v>44440</v>
      </c>
      <c r="F32" s="100" t="s">
        <v>214</v>
      </c>
      <c r="G32" s="99">
        <v>44443</v>
      </c>
      <c r="H32" s="101" t="s">
        <v>914</v>
      </c>
      <c r="I32" s="102">
        <v>83</v>
      </c>
      <c r="J32" s="102">
        <v>60</v>
      </c>
      <c r="K32" s="102">
        <v>34</v>
      </c>
      <c r="L32" s="102">
        <v>17</v>
      </c>
      <c r="M32" s="103">
        <v>42.33</v>
      </c>
      <c r="N32" s="104">
        <v>43</v>
      </c>
      <c r="O32" s="65">
        <v>3000</v>
      </c>
      <c r="P32" s="66">
        <f>Table224578910112[[#This Row],[PEMBULATAN]]*O32</f>
        <v>129000</v>
      </c>
    </row>
    <row r="33" spans="1:16" ht="26.25" customHeight="1" x14ac:dyDescent="0.2">
      <c r="A33" s="14"/>
      <c r="B33" s="14"/>
      <c r="C33" s="97" t="s">
        <v>86</v>
      </c>
      <c r="D33" s="98" t="s">
        <v>213</v>
      </c>
      <c r="E33" s="99">
        <v>44440</v>
      </c>
      <c r="F33" s="100" t="s">
        <v>214</v>
      </c>
      <c r="G33" s="99">
        <v>44443</v>
      </c>
      <c r="H33" s="101" t="s">
        <v>914</v>
      </c>
      <c r="I33" s="102">
        <v>56</v>
      </c>
      <c r="J33" s="102">
        <v>55</v>
      </c>
      <c r="K33" s="102">
        <v>34</v>
      </c>
      <c r="L33" s="102">
        <v>6</v>
      </c>
      <c r="M33" s="103">
        <v>26.18</v>
      </c>
      <c r="N33" s="104">
        <v>26</v>
      </c>
      <c r="O33" s="65">
        <v>3000</v>
      </c>
      <c r="P33" s="66">
        <f>Table224578910112[[#This Row],[PEMBULATAN]]*O33</f>
        <v>78000</v>
      </c>
    </row>
    <row r="34" spans="1:16" ht="26.25" customHeight="1" x14ac:dyDescent="0.2">
      <c r="A34" s="14"/>
      <c r="B34" s="14"/>
      <c r="C34" s="97" t="s">
        <v>87</v>
      </c>
      <c r="D34" s="98" t="s">
        <v>213</v>
      </c>
      <c r="E34" s="99">
        <v>44440</v>
      </c>
      <c r="F34" s="100" t="s">
        <v>214</v>
      </c>
      <c r="G34" s="99">
        <v>44443</v>
      </c>
      <c r="H34" s="101" t="s">
        <v>914</v>
      </c>
      <c r="I34" s="102">
        <v>58</v>
      </c>
      <c r="J34" s="102">
        <v>58</v>
      </c>
      <c r="K34" s="102">
        <v>22</v>
      </c>
      <c r="L34" s="102">
        <v>9</v>
      </c>
      <c r="M34" s="103">
        <v>18.501999999999999</v>
      </c>
      <c r="N34" s="104">
        <v>19</v>
      </c>
      <c r="O34" s="65">
        <v>3000</v>
      </c>
      <c r="P34" s="66">
        <f>Table224578910112[[#This Row],[PEMBULATAN]]*O34</f>
        <v>57000</v>
      </c>
    </row>
    <row r="35" spans="1:16" ht="26.25" customHeight="1" x14ac:dyDescent="0.2">
      <c r="A35" s="14"/>
      <c r="B35" s="14"/>
      <c r="C35" s="97" t="s">
        <v>88</v>
      </c>
      <c r="D35" s="98" t="s">
        <v>213</v>
      </c>
      <c r="E35" s="99">
        <v>44440</v>
      </c>
      <c r="F35" s="100" t="s">
        <v>214</v>
      </c>
      <c r="G35" s="99">
        <v>44443</v>
      </c>
      <c r="H35" s="101" t="s">
        <v>914</v>
      </c>
      <c r="I35" s="102">
        <v>43</v>
      </c>
      <c r="J35" s="102">
        <v>37</v>
      </c>
      <c r="K35" s="102">
        <v>18</v>
      </c>
      <c r="L35" s="102">
        <v>5</v>
      </c>
      <c r="M35" s="103">
        <v>7.1595000000000004</v>
      </c>
      <c r="N35" s="104">
        <v>7</v>
      </c>
      <c r="O35" s="65">
        <v>3000</v>
      </c>
      <c r="P35" s="66">
        <f>Table224578910112[[#This Row],[PEMBULATAN]]*O35</f>
        <v>21000</v>
      </c>
    </row>
    <row r="36" spans="1:16" ht="26.25" customHeight="1" x14ac:dyDescent="0.2">
      <c r="A36" s="14"/>
      <c r="B36" s="14"/>
      <c r="C36" s="97" t="s">
        <v>89</v>
      </c>
      <c r="D36" s="98" t="s">
        <v>213</v>
      </c>
      <c r="E36" s="99">
        <v>44440</v>
      </c>
      <c r="F36" s="100" t="s">
        <v>214</v>
      </c>
      <c r="G36" s="99">
        <v>44443</v>
      </c>
      <c r="H36" s="101" t="s">
        <v>914</v>
      </c>
      <c r="I36" s="102">
        <v>45</v>
      </c>
      <c r="J36" s="102">
        <v>39</v>
      </c>
      <c r="K36" s="102">
        <v>22</v>
      </c>
      <c r="L36" s="102">
        <v>3</v>
      </c>
      <c r="M36" s="103">
        <v>9.6524999999999999</v>
      </c>
      <c r="N36" s="104">
        <v>10</v>
      </c>
      <c r="O36" s="65">
        <v>3000</v>
      </c>
      <c r="P36" s="66">
        <f>Table224578910112[[#This Row],[PEMBULATAN]]*O36</f>
        <v>30000</v>
      </c>
    </row>
    <row r="37" spans="1:16" ht="26.25" customHeight="1" x14ac:dyDescent="0.2">
      <c r="A37" s="14"/>
      <c r="B37" s="14"/>
      <c r="C37" s="97" t="s">
        <v>90</v>
      </c>
      <c r="D37" s="98" t="s">
        <v>213</v>
      </c>
      <c r="E37" s="99">
        <v>44440</v>
      </c>
      <c r="F37" s="100" t="s">
        <v>214</v>
      </c>
      <c r="G37" s="99">
        <v>44443</v>
      </c>
      <c r="H37" s="101" t="s">
        <v>914</v>
      </c>
      <c r="I37" s="102">
        <v>64</v>
      </c>
      <c r="J37" s="102">
        <v>37</v>
      </c>
      <c r="K37" s="102">
        <v>13</v>
      </c>
      <c r="L37" s="102">
        <v>5</v>
      </c>
      <c r="M37" s="103">
        <v>7.6959999999999997</v>
      </c>
      <c r="N37" s="104">
        <v>8</v>
      </c>
      <c r="O37" s="65">
        <v>3000</v>
      </c>
      <c r="P37" s="66">
        <f>Table224578910112[[#This Row],[PEMBULATAN]]*O37</f>
        <v>24000</v>
      </c>
    </row>
    <row r="38" spans="1:16" ht="26.25" customHeight="1" x14ac:dyDescent="0.2">
      <c r="A38" s="14"/>
      <c r="B38" s="14"/>
      <c r="C38" s="97" t="s">
        <v>91</v>
      </c>
      <c r="D38" s="98" t="s">
        <v>213</v>
      </c>
      <c r="E38" s="99">
        <v>44440</v>
      </c>
      <c r="F38" s="100" t="s">
        <v>214</v>
      </c>
      <c r="G38" s="99">
        <v>44443</v>
      </c>
      <c r="H38" s="101" t="s">
        <v>914</v>
      </c>
      <c r="I38" s="102">
        <v>62</v>
      </c>
      <c r="J38" s="102">
        <v>57</v>
      </c>
      <c r="K38" s="102">
        <v>17</v>
      </c>
      <c r="L38" s="102">
        <v>10</v>
      </c>
      <c r="M38" s="103">
        <v>15.019500000000001</v>
      </c>
      <c r="N38" s="104">
        <v>15</v>
      </c>
      <c r="O38" s="65">
        <v>3000</v>
      </c>
      <c r="P38" s="66">
        <f>Table224578910112[[#This Row],[PEMBULATAN]]*O38</f>
        <v>45000</v>
      </c>
    </row>
    <row r="39" spans="1:16" ht="26.25" customHeight="1" x14ac:dyDescent="0.2">
      <c r="A39" s="14"/>
      <c r="B39" s="14"/>
      <c r="C39" s="97" t="s">
        <v>92</v>
      </c>
      <c r="D39" s="98" t="s">
        <v>213</v>
      </c>
      <c r="E39" s="99">
        <v>44440</v>
      </c>
      <c r="F39" s="100" t="s">
        <v>214</v>
      </c>
      <c r="G39" s="99">
        <v>44443</v>
      </c>
      <c r="H39" s="101" t="s">
        <v>914</v>
      </c>
      <c r="I39" s="102">
        <v>70</v>
      </c>
      <c r="J39" s="102">
        <v>55</v>
      </c>
      <c r="K39" s="102">
        <v>34</v>
      </c>
      <c r="L39" s="102">
        <v>8</v>
      </c>
      <c r="M39" s="103">
        <v>32.725000000000001</v>
      </c>
      <c r="N39" s="104">
        <v>33</v>
      </c>
      <c r="O39" s="65">
        <v>3000</v>
      </c>
      <c r="P39" s="66">
        <f>Table224578910112[[#This Row],[PEMBULATAN]]*O39</f>
        <v>99000</v>
      </c>
    </row>
    <row r="40" spans="1:16" ht="26.25" customHeight="1" x14ac:dyDescent="0.2">
      <c r="A40" s="14"/>
      <c r="B40" s="14"/>
      <c r="C40" s="97" t="s">
        <v>93</v>
      </c>
      <c r="D40" s="98" t="s">
        <v>213</v>
      </c>
      <c r="E40" s="99">
        <v>44440</v>
      </c>
      <c r="F40" s="100" t="s">
        <v>214</v>
      </c>
      <c r="G40" s="99">
        <v>44443</v>
      </c>
      <c r="H40" s="101" t="s">
        <v>914</v>
      </c>
      <c r="I40" s="102">
        <v>89</v>
      </c>
      <c r="J40" s="102">
        <v>61</v>
      </c>
      <c r="K40" s="102">
        <v>16</v>
      </c>
      <c r="L40" s="102">
        <v>16</v>
      </c>
      <c r="M40" s="103">
        <v>21.716000000000001</v>
      </c>
      <c r="N40" s="104">
        <v>22</v>
      </c>
      <c r="O40" s="65">
        <v>3000</v>
      </c>
      <c r="P40" s="66">
        <f>Table224578910112[[#This Row],[PEMBULATAN]]*O40</f>
        <v>66000</v>
      </c>
    </row>
    <row r="41" spans="1:16" ht="26.25" customHeight="1" x14ac:dyDescent="0.2">
      <c r="A41" s="14"/>
      <c r="B41" s="14"/>
      <c r="C41" s="97" t="s">
        <v>94</v>
      </c>
      <c r="D41" s="98" t="s">
        <v>213</v>
      </c>
      <c r="E41" s="99">
        <v>44440</v>
      </c>
      <c r="F41" s="100" t="s">
        <v>214</v>
      </c>
      <c r="G41" s="99">
        <v>44443</v>
      </c>
      <c r="H41" s="101" t="s">
        <v>914</v>
      </c>
      <c r="I41" s="102">
        <v>76</v>
      </c>
      <c r="J41" s="102">
        <v>62</v>
      </c>
      <c r="K41" s="102">
        <v>23</v>
      </c>
      <c r="L41" s="102">
        <v>7</v>
      </c>
      <c r="M41" s="103">
        <v>27.094000000000001</v>
      </c>
      <c r="N41" s="104">
        <v>27</v>
      </c>
      <c r="O41" s="65">
        <v>3000</v>
      </c>
      <c r="P41" s="66">
        <f>Table224578910112[[#This Row],[PEMBULATAN]]*O41</f>
        <v>81000</v>
      </c>
    </row>
    <row r="42" spans="1:16" ht="26.25" customHeight="1" x14ac:dyDescent="0.2">
      <c r="A42" s="14"/>
      <c r="B42" s="14"/>
      <c r="C42" s="97" t="s">
        <v>95</v>
      </c>
      <c r="D42" s="98" t="s">
        <v>213</v>
      </c>
      <c r="E42" s="99">
        <v>44440</v>
      </c>
      <c r="F42" s="100" t="s">
        <v>214</v>
      </c>
      <c r="G42" s="99">
        <v>44443</v>
      </c>
      <c r="H42" s="101" t="s">
        <v>914</v>
      </c>
      <c r="I42" s="102">
        <v>88</v>
      </c>
      <c r="J42" s="102">
        <v>61</v>
      </c>
      <c r="K42" s="102">
        <v>23</v>
      </c>
      <c r="L42" s="102">
        <v>13</v>
      </c>
      <c r="M42" s="103">
        <v>30.866</v>
      </c>
      <c r="N42" s="104">
        <v>31</v>
      </c>
      <c r="O42" s="65">
        <v>3000</v>
      </c>
      <c r="P42" s="66">
        <f>Table224578910112[[#This Row],[PEMBULATAN]]*O42</f>
        <v>93000</v>
      </c>
    </row>
    <row r="43" spans="1:16" ht="26.25" customHeight="1" x14ac:dyDescent="0.2">
      <c r="A43" s="14"/>
      <c r="B43" s="14"/>
      <c r="C43" s="97" t="s">
        <v>96</v>
      </c>
      <c r="D43" s="98" t="s">
        <v>213</v>
      </c>
      <c r="E43" s="99">
        <v>44440</v>
      </c>
      <c r="F43" s="100" t="s">
        <v>214</v>
      </c>
      <c r="G43" s="99">
        <v>44443</v>
      </c>
      <c r="H43" s="101" t="s">
        <v>914</v>
      </c>
      <c r="I43" s="102">
        <v>29</v>
      </c>
      <c r="J43" s="102">
        <v>45</v>
      </c>
      <c r="K43" s="102">
        <v>52</v>
      </c>
      <c r="L43" s="102">
        <v>15</v>
      </c>
      <c r="M43" s="103">
        <v>16.965</v>
      </c>
      <c r="N43" s="104">
        <v>17</v>
      </c>
      <c r="O43" s="65">
        <v>3000</v>
      </c>
      <c r="P43" s="66">
        <f>Table224578910112[[#This Row],[PEMBULATAN]]*O43</f>
        <v>51000</v>
      </c>
    </row>
    <row r="44" spans="1:16" ht="26.25" customHeight="1" x14ac:dyDescent="0.2">
      <c r="A44" s="14"/>
      <c r="B44" s="14"/>
      <c r="C44" s="97" t="s">
        <v>97</v>
      </c>
      <c r="D44" s="98" t="s">
        <v>213</v>
      </c>
      <c r="E44" s="99">
        <v>44440</v>
      </c>
      <c r="F44" s="100" t="s">
        <v>214</v>
      </c>
      <c r="G44" s="99">
        <v>44443</v>
      </c>
      <c r="H44" s="101" t="s">
        <v>914</v>
      </c>
      <c r="I44" s="102">
        <v>72</v>
      </c>
      <c r="J44" s="102">
        <v>52</v>
      </c>
      <c r="K44" s="102">
        <v>22</v>
      </c>
      <c r="L44" s="102">
        <v>6</v>
      </c>
      <c r="M44" s="103">
        <v>20.591999999999999</v>
      </c>
      <c r="N44" s="104">
        <v>21</v>
      </c>
      <c r="O44" s="65">
        <v>3000</v>
      </c>
      <c r="P44" s="66">
        <f>Table224578910112[[#This Row],[PEMBULATAN]]*O44</f>
        <v>63000</v>
      </c>
    </row>
    <row r="45" spans="1:16" ht="26.25" customHeight="1" x14ac:dyDescent="0.2">
      <c r="A45" s="14"/>
      <c r="B45" s="14"/>
      <c r="C45" s="97" t="s">
        <v>98</v>
      </c>
      <c r="D45" s="98" t="s">
        <v>213</v>
      </c>
      <c r="E45" s="99">
        <v>44440</v>
      </c>
      <c r="F45" s="100" t="s">
        <v>214</v>
      </c>
      <c r="G45" s="99">
        <v>44443</v>
      </c>
      <c r="H45" s="101" t="s">
        <v>914</v>
      </c>
      <c r="I45" s="102">
        <v>89</v>
      </c>
      <c r="J45" s="102">
        <v>54</v>
      </c>
      <c r="K45" s="102">
        <v>36</v>
      </c>
      <c r="L45" s="102">
        <v>14</v>
      </c>
      <c r="M45" s="103">
        <v>43.253999999999998</v>
      </c>
      <c r="N45" s="104">
        <v>43</v>
      </c>
      <c r="O45" s="65">
        <v>3000</v>
      </c>
      <c r="P45" s="66">
        <f>Table224578910112[[#This Row],[PEMBULATAN]]*O45</f>
        <v>129000</v>
      </c>
    </row>
    <row r="46" spans="1:16" ht="26.25" customHeight="1" x14ac:dyDescent="0.2">
      <c r="A46" s="14"/>
      <c r="B46" s="14"/>
      <c r="C46" s="97" t="s">
        <v>99</v>
      </c>
      <c r="D46" s="98" t="s">
        <v>213</v>
      </c>
      <c r="E46" s="99">
        <v>44440</v>
      </c>
      <c r="F46" s="100" t="s">
        <v>214</v>
      </c>
      <c r="G46" s="99">
        <v>44443</v>
      </c>
      <c r="H46" s="101" t="s">
        <v>914</v>
      </c>
      <c r="I46" s="102">
        <v>63</v>
      </c>
      <c r="J46" s="102">
        <v>63</v>
      </c>
      <c r="K46" s="102">
        <v>7</v>
      </c>
      <c r="L46" s="102">
        <v>2</v>
      </c>
      <c r="M46" s="103">
        <v>6.9457500000000003</v>
      </c>
      <c r="N46" s="104">
        <v>7</v>
      </c>
      <c r="O46" s="65">
        <v>3000</v>
      </c>
      <c r="P46" s="66">
        <f>Table224578910112[[#This Row],[PEMBULATAN]]*O46</f>
        <v>21000</v>
      </c>
    </row>
    <row r="47" spans="1:16" ht="26.25" customHeight="1" x14ac:dyDescent="0.2">
      <c r="A47" s="14"/>
      <c r="B47" s="14"/>
      <c r="C47" s="97" t="s">
        <v>100</v>
      </c>
      <c r="D47" s="98" t="s">
        <v>213</v>
      </c>
      <c r="E47" s="99">
        <v>44440</v>
      </c>
      <c r="F47" s="100" t="s">
        <v>214</v>
      </c>
      <c r="G47" s="99">
        <v>44443</v>
      </c>
      <c r="H47" s="101" t="s">
        <v>914</v>
      </c>
      <c r="I47" s="102">
        <v>39</v>
      </c>
      <c r="J47" s="102">
        <v>35</v>
      </c>
      <c r="K47" s="102">
        <v>40</v>
      </c>
      <c r="L47" s="102">
        <v>5</v>
      </c>
      <c r="M47" s="103">
        <v>13.65</v>
      </c>
      <c r="N47" s="104">
        <v>14</v>
      </c>
      <c r="O47" s="65">
        <v>3000</v>
      </c>
      <c r="P47" s="66">
        <f>Table224578910112[[#This Row],[PEMBULATAN]]*O47</f>
        <v>42000</v>
      </c>
    </row>
    <row r="48" spans="1:16" ht="26.25" customHeight="1" x14ac:dyDescent="0.2">
      <c r="A48" s="14"/>
      <c r="B48" s="14"/>
      <c r="C48" s="97" t="s">
        <v>101</v>
      </c>
      <c r="D48" s="98" t="s">
        <v>213</v>
      </c>
      <c r="E48" s="99">
        <v>44440</v>
      </c>
      <c r="F48" s="100" t="s">
        <v>214</v>
      </c>
      <c r="G48" s="99">
        <v>44443</v>
      </c>
      <c r="H48" s="101" t="s">
        <v>914</v>
      </c>
      <c r="I48" s="102">
        <v>125</v>
      </c>
      <c r="J48" s="102">
        <v>52</v>
      </c>
      <c r="K48" s="102">
        <v>19</v>
      </c>
      <c r="L48" s="102">
        <v>9</v>
      </c>
      <c r="M48" s="103">
        <v>30.875</v>
      </c>
      <c r="N48" s="104">
        <v>31</v>
      </c>
      <c r="O48" s="65">
        <v>3000</v>
      </c>
      <c r="P48" s="66">
        <f>Table224578910112[[#This Row],[PEMBULATAN]]*O48</f>
        <v>93000</v>
      </c>
    </row>
    <row r="49" spans="1:16" ht="26.25" customHeight="1" x14ac:dyDescent="0.2">
      <c r="A49" s="14"/>
      <c r="B49" s="14"/>
      <c r="C49" s="97" t="s">
        <v>102</v>
      </c>
      <c r="D49" s="98" t="s">
        <v>213</v>
      </c>
      <c r="E49" s="99">
        <v>44440</v>
      </c>
      <c r="F49" s="100" t="s">
        <v>214</v>
      </c>
      <c r="G49" s="99">
        <v>44443</v>
      </c>
      <c r="H49" s="101" t="s">
        <v>914</v>
      </c>
      <c r="I49" s="102">
        <v>25</v>
      </c>
      <c r="J49" s="102">
        <v>28</v>
      </c>
      <c r="K49" s="102">
        <v>55</v>
      </c>
      <c r="L49" s="102">
        <v>1</v>
      </c>
      <c r="M49" s="103">
        <v>9.625</v>
      </c>
      <c r="N49" s="104">
        <v>10</v>
      </c>
      <c r="O49" s="65">
        <v>3000</v>
      </c>
      <c r="P49" s="66">
        <f>Table224578910112[[#This Row],[PEMBULATAN]]*O49</f>
        <v>30000</v>
      </c>
    </row>
    <row r="50" spans="1:16" ht="26.25" customHeight="1" x14ac:dyDescent="0.2">
      <c r="A50" s="14"/>
      <c r="B50" s="14"/>
      <c r="C50" s="97" t="s">
        <v>103</v>
      </c>
      <c r="D50" s="98" t="s">
        <v>213</v>
      </c>
      <c r="E50" s="99">
        <v>44440</v>
      </c>
      <c r="F50" s="100" t="s">
        <v>214</v>
      </c>
      <c r="G50" s="99">
        <v>44443</v>
      </c>
      <c r="H50" s="101" t="s">
        <v>914</v>
      </c>
      <c r="I50" s="102">
        <v>37</v>
      </c>
      <c r="J50" s="102">
        <v>30</v>
      </c>
      <c r="K50" s="102">
        <v>15</v>
      </c>
      <c r="L50" s="102">
        <v>7</v>
      </c>
      <c r="M50" s="103">
        <v>4.1624999999999996</v>
      </c>
      <c r="N50" s="104">
        <v>7</v>
      </c>
      <c r="O50" s="65">
        <v>3000</v>
      </c>
      <c r="P50" s="66">
        <f>Table224578910112[[#This Row],[PEMBULATAN]]*O50</f>
        <v>21000</v>
      </c>
    </row>
    <row r="51" spans="1:16" ht="26.25" customHeight="1" x14ac:dyDescent="0.2">
      <c r="A51" s="14"/>
      <c r="B51" s="14"/>
      <c r="C51" s="97" t="s">
        <v>104</v>
      </c>
      <c r="D51" s="98" t="s">
        <v>213</v>
      </c>
      <c r="E51" s="99">
        <v>44440</v>
      </c>
      <c r="F51" s="100" t="s">
        <v>214</v>
      </c>
      <c r="G51" s="99">
        <v>44443</v>
      </c>
      <c r="H51" s="101" t="s">
        <v>914</v>
      </c>
      <c r="I51" s="102">
        <v>42</v>
      </c>
      <c r="J51" s="102">
        <v>34</v>
      </c>
      <c r="K51" s="102">
        <v>18</v>
      </c>
      <c r="L51" s="102">
        <v>11</v>
      </c>
      <c r="M51" s="103">
        <v>6.4260000000000002</v>
      </c>
      <c r="N51" s="104">
        <v>11</v>
      </c>
      <c r="O51" s="65">
        <v>3000</v>
      </c>
      <c r="P51" s="66">
        <f>Table224578910112[[#This Row],[PEMBULATAN]]*O51</f>
        <v>33000</v>
      </c>
    </row>
    <row r="52" spans="1:16" ht="26.25" customHeight="1" x14ac:dyDescent="0.2">
      <c r="A52" s="14"/>
      <c r="B52" s="14"/>
      <c r="C52" s="97" t="s">
        <v>105</v>
      </c>
      <c r="D52" s="98" t="s">
        <v>213</v>
      </c>
      <c r="E52" s="99">
        <v>44440</v>
      </c>
      <c r="F52" s="100" t="s">
        <v>214</v>
      </c>
      <c r="G52" s="99">
        <v>44443</v>
      </c>
      <c r="H52" s="101" t="s">
        <v>914</v>
      </c>
      <c r="I52" s="102">
        <v>92</v>
      </c>
      <c r="J52" s="102">
        <v>15</v>
      </c>
      <c r="K52" s="102">
        <v>8</v>
      </c>
      <c r="L52" s="102">
        <v>2</v>
      </c>
      <c r="M52" s="103">
        <v>2.76</v>
      </c>
      <c r="N52" s="104">
        <v>3</v>
      </c>
      <c r="O52" s="65">
        <v>3000</v>
      </c>
      <c r="P52" s="66">
        <f>Table224578910112[[#This Row],[PEMBULATAN]]*O52</f>
        <v>9000</v>
      </c>
    </row>
    <row r="53" spans="1:16" ht="26.25" customHeight="1" x14ac:dyDescent="0.2">
      <c r="A53" s="14"/>
      <c r="B53" s="14"/>
      <c r="C53" s="97" t="s">
        <v>106</v>
      </c>
      <c r="D53" s="98" t="s">
        <v>213</v>
      </c>
      <c r="E53" s="99">
        <v>44440</v>
      </c>
      <c r="F53" s="100" t="s">
        <v>214</v>
      </c>
      <c r="G53" s="99">
        <v>44443</v>
      </c>
      <c r="H53" s="101" t="s">
        <v>914</v>
      </c>
      <c r="I53" s="102">
        <v>94</v>
      </c>
      <c r="J53" s="102">
        <v>7</v>
      </c>
      <c r="K53" s="102">
        <v>9</v>
      </c>
      <c r="L53" s="102">
        <v>1</v>
      </c>
      <c r="M53" s="103">
        <v>1.4804999999999999</v>
      </c>
      <c r="N53" s="104">
        <v>2</v>
      </c>
      <c r="O53" s="65">
        <v>3000</v>
      </c>
      <c r="P53" s="66">
        <f>Table224578910112[[#This Row],[PEMBULATAN]]*O53</f>
        <v>6000</v>
      </c>
    </row>
    <row r="54" spans="1:16" ht="26.25" customHeight="1" x14ac:dyDescent="0.2">
      <c r="A54" s="14"/>
      <c r="B54" s="14"/>
      <c r="C54" s="97" t="s">
        <v>107</v>
      </c>
      <c r="D54" s="98" t="s">
        <v>213</v>
      </c>
      <c r="E54" s="99">
        <v>44440</v>
      </c>
      <c r="F54" s="100" t="s">
        <v>214</v>
      </c>
      <c r="G54" s="99">
        <v>44443</v>
      </c>
      <c r="H54" s="101" t="s">
        <v>914</v>
      </c>
      <c r="I54" s="102">
        <v>60</v>
      </c>
      <c r="J54" s="102">
        <v>40</v>
      </c>
      <c r="K54" s="102">
        <v>15</v>
      </c>
      <c r="L54" s="102">
        <v>3</v>
      </c>
      <c r="M54" s="103">
        <v>9</v>
      </c>
      <c r="N54" s="104">
        <v>9</v>
      </c>
      <c r="O54" s="65">
        <v>3000</v>
      </c>
      <c r="P54" s="66">
        <f>Table224578910112[[#This Row],[PEMBULATAN]]*O54</f>
        <v>27000</v>
      </c>
    </row>
    <row r="55" spans="1:16" ht="26.25" customHeight="1" x14ac:dyDescent="0.2">
      <c r="A55" s="14"/>
      <c r="B55" s="14"/>
      <c r="C55" s="97" t="s">
        <v>108</v>
      </c>
      <c r="D55" s="98" t="s">
        <v>213</v>
      </c>
      <c r="E55" s="99">
        <v>44440</v>
      </c>
      <c r="F55" s="100" t="s">
        <v>214</v>
      </c>
      <c r="G55" s="99">
        <v>44443</v>
      </c>
      <c r="H55" s="101" t="s">
        <v>914</v>
      </c>
      <c r="I55" s="102">
        <v>89</v>
      </c>
      <c r="J55" s="102">
        <v>40</v>
      </c>
      <c r="K55" s="102">
        <v>9</v>
      </c>
      <c r="L55" s="102">
        <v>4</v>
      </c>
      <c r="M55" s="103">
        <v>8.01</v>
      </c>
      <c r="N55" s="104">
        <v>8</v>
      </c>
      <c r="O55" s="65">
        <v>3000</v>
      </c>
      <c r="P55" s="66">
        <f>Table224578910112[[#This Row],[PEMBULATAN]]*O55</f>
        <v>24000</v>
      </c>
    </row>
    <row r="56" spans="1:16" ht="26.25" customHeight="1" x14ac:dyDescent="0.2">
      <c r="A56" s="14"/>
      <c r="B56" s="14"/>
      <c r="C56" s="97" t="s">
        <v>109</v>
      </c>
      <c r="D56" s="98" t="s">
        <v>213</v>
      </c>
      <c r="E56" s="99">
        <v>44440</v>
      </c>
      <c r="F56" s="100" t="s">
        <v>214</v>
      </c>
      <c r="G56" s="99">
        <v>44443</v>
      </c>
      <c r="H56" s="101" t="s">
        <v>914</v>
      </c>
      <c r="I56" s="102">
        <v>50</v>
      </c>
      <c r="J56" s="102">
        <v>38</v>
      </c>
      <c r="K56" s="102">
        <v>20</v>
      </c>
      <c r="L56" s="102">
        <v>4</v>
      </c>
      <c r="M56" s="103">
        <v>9.5</v>
      </c>
      <c r="N56" s="104">
        <v>10</v>
      </c>
      <c r="O56" s="65">
        <v>3000</v>
      </c>
      <c r="P56" s="66">
        <f>Table224578910112[[#This Row],[PEMBULATAN]]*O56</f>
        <v>30000</v>
      </c>
    </row>
    <row r="57" spans="1:16" ht="26.25" customHeight="1" x14ac:dyDescent="0.2">
      <c r="A57" s="14"/>
      <c r="B57" s="14"/>
      <c r="C57" s="97" t="s">
        <v>110</v>
      </c>
      <c r="D57" s="98" t="s">
        <v>213</v>
      </c>
      <c r="E57" s="99">
        <v>44440</v>
      </c>
      <c r="F57" s="100" t="s">
        <v>214</v>
      </c>
      <c r="G57" s="99">
        <v>44443</v>
      </c>
      <c r="H57" s="101" t="s">
        <v>914</v>
      </c>
      <c r="I57" s="102">
        <v>38</v>
      </c>
      <c r="J57" s="102">
        <v>55</v>
      </c>
      <c r="K57" s="102">
        <v>17</v>
      </c>
      <c r="L57" s="102">
        <v>6</v>
      </c>
      <c r="M57" s="103">
        <v>8.8825000000000003</v>
      </c>
      <c r="N57" s="104">
        <v>9</v>
      </c>
      <c r="O57" s="65">
        <v>3000</v>
      </c>
      <c r="P57" s="66">
        <f>Table224578910112[[#This Row],[PEMBULATAN]]*O57</f>
        <v>27000</v>
      </c>
    </row>
    <row r="58" spans="1:16" ht="26.25" customHeight="1" x14ac:dyDescent="0.2">
      <c r="A58" s="14"/>
      <c r="B58" s="14"/>
      <c r="C58" s="97" t="s">
        <v>111</v>
      </c>
      <c r="D58" s="98" t="s">
        <v>213</v>
      </c>
      <c r="E58" s="99">
        <v>44440</v>
      </c>
      <c r="F58" s="100" t="s">
        <v>214</v>
      </c>
      <c r="G58" s="99">
        <v>44443</v>
      </c>
      <c r="H58" s="101" t="s">
        <v>914</v>
      </c>
      <c r="I58" s="102">
        <v>67</v>
      </c>
      <c r="J58" s="102">
        <v>44</v>
      </c>
      <c r="K58" s="102">
        <v>15</v>
      </c>
      <c r="L58" s="102">
        <v>5</v>
      </c>
      <c r="M58" s="103">
        <v>11.055</v>
      </c>
      <c r="N58" s="104">
        <v>11</v>
      </c>
      <c r="O58" s="65">
        <v>3000</v>
      </c>
      <c r="P58" s="66">
        <f>Table224578910112[[#This Row],[PEMBULATAN]]*O58</f>
        <v>33000</v>
      </c>
    </row>
    <row r="59" spans="1:16" ht="26.25" customHeight="1" x14ac:dyDescent="0.2">
      <c r="A59" s="14"/>
      <c r="B59" s="14"/>
      <c r="C59" s="97" t="s">
        <v>112</v>
      </c>
      <c r="D59" s="98" t="s">
        <v>213</v>
      </c>
      <c r="E59" s="99">
        <v>44440</v>
      </c>
      <c r="F59" s="100" t="s">
        <v>214</v>
      </c>
      <c r="G59" s="99">
        <v>44443</v>
      </c>
      <c r="H59" s="101" t="s">
        <v>914</v>
      </c>
      <c r="I59" s="102">
        <v>95</v>
      </c>
      <c r="J59" s="102">
        <v>10</v>
      </c>
      <c r="K59" s="102">
        <v>13</v>
      </c>
      <c r="L59" s="102">
        <v>1</v>
      </c>
      <c r="M59" s="103">
        <v>3.0874999999999999</v>
      </c>
      <c r="N59" s="104">
        <v>3</v>
      </c>
      <c r="O59" s="65">
        <v>3000</v>
      </c>
      <c r="P59" s="66">
        <f>Table224578910112[[#This Row],[PEMBULATAN]]*O59</f>
        <v>9000</v>
      </c>
    </row>
    <row r="60" spans="1:16" ht="26.25" customHeight="1" x14ac:dyDescent="0.2">
      <c r="A60" s="14"/>
      <c r="B60" s="14"/>
      <c r="C60" s="97" t="s">
        <v>113</v>
      </c>
      <c r="D60" s="98" t="s">
        <v>213</v>
      </c>
      <c r="E60" s="99">
        <v>44440</v>
      </c>
      <c r="F60" s="100" t="s">
        <v>214</v>
      </c>
      <c r="G60" s="99">
        <v>44443</v>
      </c>
      <c r="H60" s="101" t="s">
        <v>914</v>
      </c>
      <c r="I60" s="102">
        <v>62</v>
      </c>
      <c r="J60" s="102">
        <v>51</v>
      </c>
      <c r="K60" s="102">
        <v>25</v>
      </c>
      <c r="L60" s="102">
        <v>9</v>
      </c>
      <c r="M60" s="103">
        <v>19.762499999999999</v>
      </c>
      <c r="N60" s="104">
        <v>20</v>
      </c>
      <c r="O60" s="65">
        <v>3000</v>
      </c>
      <c r="P60" s="66">
        <f>Table224578910112[[#This Row],[PEMBULATAN]]*O60</f>
        <v>60000</v>
      </c>
    </row>
    <row r="61" spans="1:16" ht="26.25" customHeight="1" x14ac:dyDescent="0.2">
      <c r="A61" s="14"/>
      <c r="B61" s="14"/>
      <c r="C61" s="97" t="s">
        <v>114</v>
      </c>
      <c r="D61" s="98" t="s">
        <v>213</v>
      </c>
      <c r="E61" s="99">
        <v>44440</v>
      </c>
      <c r="F61" s="100" t="s">
        <v>214</v>
      </c>
      <c r="G61" s="99">
        <v>44443</v>
      </c>
      <c r="H61" s="101" t="s">
        <v>914</v>
      </c>
      <c r="I61" s="102">
        <v>84</v>
      </c>
      <c r="J61" s="102">
        <v>52</v>
      </c>
      <c r="K61" s="102">
        <v>29</v>
      </c>
      <c r="L61" s="102">
        <v>11</v>
      </c>
      <c r="M61" s="103">
        <v>31.667999999999999</v>
      </c>
      <c r="N61" s="104">
        <v>32</v>
      </c>
      <c r="O61" s="65">
        <v>3000</v>
      </c>
      <c r="P61" s="66">
        <f>Table224578910112[[#This Row],[PEMBULATAN]]*O61</f>
        <v>96000</v>
      </c>
    </row>
    <row r="62" spans="1:16" ht="26.25" customHeight="1" x14ac:dyDescent="0.2">
      <c r="A62" s="14"/>
      <c r="B62" s="14"/>
      <c r="C62" s="97" t="s">
        <v>115</v>
      </c>
      <c r="D62" s="98" t="s">
        <v>213</v>
      </c>
      <c r="E62" s="99">
        <v>44440</v>
      </c>
      <c r="F62" s="100" t="s">
        <v>214</v>
      </c>
      <c r="G62" s="99">
        <v>44443</v>
      </c>
      <c r="H62" s="101" t="s">
        <v>914</v>
      </c>
      <c r="I62" s="102">
        <v>49</v>
      </c>
      <c r="J62" s="102">
        <v>34</v>
      </c>
      <c r="K62" s="102">
        <v>16</v>
      </c>
      <c r="L62" s="102">
        <v>3</v>
      </c>
      <c r="M62" s="103">
        <v>6.6639999999999997</v>
      </c>
      <c r="N62" s="104">
        <v>7</v>
      </c>
      <c r="O62" s="65">
        <v>3000</v>
      </c>
      <c r="P62" s="66">
        <f>Table224578910112[[#This Row],[PEMBULATAN]]*O62</f>
        <v>21000</v>
      </c>
    </row>
    <row r="63" spans="1:16" ht="26.25" customHeight="1" x14ac:dyDescent="0.2">
      <c r="A63" s="14"/>
      <c r="B63" s="14"/>
      <c r="C63" s="97" t="s">
        <v>116</v>
      </c>
      <c r="D63" s="98" t="s">
        <v>213</v>
      </c>
      <c r="E63" s="99">
        <v>44440</v>
      </c>
      <c r="F63" s="100" t="s">
        <v>214</v>
      </c>
      <c r="G63" s="99">
        <v>44443</v>
      </c>
      <c r="H63" s="101" t="s">
        <v>914</v>
      </c>
      <c r="I63" s="102">
        <v>75</v>
      </c>
      <c r="J63" s="102">
        <v>64</v>
      </c>
      <c r="K63" s="102">
        <v>33</v>
      </c>
      <c r="L63" s="102">
        <v>18</v>
      </c>
      <c r="M63" s="103">
        <v>39.6</v>
      </c>
      <c r="N63" s="104">
        <v>40</v>
      </c>
      <c r="O63" s="65">
        <v>3000</v>
      </c>
      <c r="P63" s="66">
        <f>Table224578910112[[#This Row],[PEMBULATAN]]*O63</f>
        <v>120000</v>
      </c>
    </row>
    <row r="64" spans="1:16" ht="26.25" customHeight="1" x14ac:dyDescent="0.2">
      <c r="A64" s="14"/>
      <c r="B64" s="14"/>
      <c r="C64" s="97" t="s">
        <v>117</v>
      </c>
      <c r="D64" s="98" t="s">
        <v>213</v>
      </c>
      <c r="E64" s="99">
        <v>44440</v>
      </c>
      <c r="F64" s="100" t="s">
        <v>214</v>
      </c>
      <c r="G64" s="99">
        <v>44443</v>
      </c>
      <c r="H64" s="101" t="s">
        <v>914</v>
      </c>
      <c r="I64" s="102">
        <v>85</v>
      </c>
      <c r="J64" s="102">
        <v>56</v>
      </c>
      <c r="K64" s="102">
        <v>17</v>
      </c>
      <c r="L64" s="102">
        <v>12</v>
      </c>
      <c r="M64" s="103">
        <v>20.23</v>
      </c>
      <c r="N64" s="104">
        <v>20</v>
      </c>
      <c r="O64" s="65">
        <v>3000</v>
      </c>
      <c r="P64" s="66">
        <f>Table224578910112[[#This Row],[PEMBULATAN]]*O64</f>
        <v>60000</v>
      </c>
    </row>
    <row r="65" spans="1:16" ht="26.25" customHeight="1" x14ac:dyDescent="0.2">
      <c r="A65" s="14"/>
      <c r="B65" s="14"/>
      <c r="C65" s="97" t="s">
        <v>118</v>
      </c>
      <c r="D65" s="98" t="s">
        <v>213</v>
      </c>
      <c r="E65" s="99">
        <v>44440</v>
      </c>
      <c r="F65" s="100" t="s">
        <v>214</v>
      </c>
      <c r="G65" s="99">
        <v>44443</v>
      </c>
      <c r="H65" s="101" t="s">
        <v>914</v>
      </c>
      <c r="I65" s="102">
        <v>89</v>
      </c>
      <c r="J65" s="102">
        <v>49</v>
      </c>
      <c r="K65" s="102">
        <v>32</v>
      </c>
      <c r="L65" s="102">
        <v>15</v>
      </c>
      <c r="M65" s="103">
        <v>34.887999999999998</v>
      </c>
      <c r="N65" s="104">
        <v>35</v>
      </c>
      <c r="O65" s="65">
        <v>3000</v>
      </c>
      <c r="P65" s="66">
        <f>Table224578910112[[#This Row],[PEMBULATAN]]*O65</f>
        <v>105000</v>
      </c>
    </row>
    <row r="66" spans="1:16" ht="26.25" customHeight="1" x14ac:dyDescent="0.2">
      <c r="A66" s="14"/>
      <c r="B66" s="14"/>
      <c r="C66" s="97" t="s">
        <v>119</v>
      </c>
      <c r="D66" s="98" t="s">
        <v>213</v>
      </c>
      <c r="E66" s="99">
        <v>44440</v>
      </c>
      <c r="F66" s="100" t="s">
        <v>214</v>
      </c>
      <c r="G66" s="99">
        <v>44443</v>
      </c>
      <c r="H66" s="101" t="s">
        <v>914</v>
      </c>
      <c r="I66" s="102">
        <v>46</v>
      </c>
      <c r="J66" s="102">
        <v>44</v>
      </c>
      <c r="K66" s="102">
        <v>20</v>
      </c>
      <c r="L66" s="102">
        <v>4</v>
      </c>
      <c r="M66" s="103">
        <v>10.119999999999999</v>
      </c>
      <c r="N66" s="104">
        <v>10</v>
      </c>
      <c r="O66" s="65">
        <v>3000</v>
      </c>
      <c r="P66" s="66">
        <f>Table224578910112[[#This Row],[PEMBULATAN]]*O66</f>
        <v>30000</v>
      </c>
    </row>
    <row r="67" spans="1:16" ht="26.25" customHeight="1" x14ac:dyDescent="0.2">
      <c r="A67" s="14"/>
      <c r="B67" s="14"/>
      <c r="C67" s="97" t="s">
        <v>120</v>
      </c>
      <c r="D67" s="98" t="s">
        <v>213</v>
      </c>
      <c r="E67" s="99">
        <v>44440</v>
      </c>
      <c r="F67" s="100" t="s">
        <v>214</v>
      </c>
      <c r="G67" s="99">
        <v>44443</v>
      </c>
      <c r="H67" s="101" t="s">
        <v>914</v>
      </c>
      <c r="I67" s="102">
        <v>65</v>
      </c>
      <c r="J67" s="102">
        <v>45</v>
      </c>
      <c r="K67" s="102">
        <v>39</v>
      </c>
      <c r="L67" s="102">
        <v>9</v>
      </c>
      <c r="M67" s="103">
        <v>28.518750000000001</v>
      </c>
      <c r="N67" s="104">
        <v>29</v>
      </c>
      <c r="O67" s="65">
        <v>3000</v>
      </c>
      <c r="P67" s="66">
        <f>Table224578910112[[#This Row],[PEMBULATAN]]*O67</f>
        <v>87000</v>
      </c>
    </row>
    <row r="68" spans="1:16" ht="26.25" customHeight="1" x14ac:dyDescent="0.2">
      <c r="A68" s="14"/>
      <c r="B68" s="14"/>
      <c r="C68" s="97" t="s">
        <v>121</v>
      </c>
      <c r="D68" s="98" t="s">
        <v>213</v>
      </c>
      <c r="E68" s="99">
        <v>44440</v>
      </c>
      <c r="F68" s="100" t="s">
        <v>214</v>
      </c>
      <c r="G68" s="99">
        <v>44443</v>
      </c>
      <c r="H68" s="101" t="s">
        <v>914</v>
      </c>
      <c r="I68" s="102">
        <v>34</v>
      </c>
      <c r="J68" s="102">
        <v>34</v>
      </c>
      <c r="K68" s="102">
        <v>52</v>
      </c>
      <c r="L68" s="102">
        <v>7</v>
      </c>
      <c r="M68" s="103">
        <v>15.028</v>
      </c>
      <c r="N68" s="104">
        <v>15</v>
      </c>
      <c r="O68" s="65">
        <v>3000</v>
      </c>
      <c r="P68" s="66">
        <f>Table224578910112[[#This Row],[PEMBULATAN]]*O68</f>
        <v>45000</v>
      </c>
    </row>
    <row r="69" spans="1:16" ht="26.25" customHeight="1" x14ac:dyDescent="0.2">
      <c r="A69" s="14"/>
      <c r="B69" s="14"/>
      <c r="C69" s="97" t="s">
        <v>122</v>
      </c>
      <c r="D69" s="98" t="s">
        <v>213</v>
      </c>
      <c r="E69" s="99">
        <v>44440</v>
      </c>
      <c r="F69" s="100" t="s">
        <v>214</v>
      </c>
      <c r="G69" s="99">
        <v>44443</v>
      </c>
      <c r="H69" s="101" t="s">
        <v>914</v>
      </c>
      <c r="I69" s="102">
        <v>106</v>
      </c>
      <c r="J69" s="102">
        <v>9</v>
      </c>
      <c r="K69" s="102">
        <v>9</v>
      </c>
      <c r="L69" s="102">
        <v>2</v>
      </c>
      <c r="M69" s="103">
        <v>2.1465000000000001</v>
      </c>
      <c r="N69" s="104">
        <v>2</v>
      </c>
      <c r="O69" s="65">
        <v>3000</v>
      </c>
      <c r="P69" s="66">
        <f>Table224578910112[[#This Row],[PEMBULATAN]]*O69</f>
        <v>6000</v>
      </c>
    </row>
    <row r="70" spans="1:16" ht="26.25" customHeight="1" x14ac:dyDescent="0.2">
      <c r="A70" s="14"/>
      <c r="B70" s="14"/>
      <c r="C70" s="97" t="s">
        <v>123</v>
      </c>
      <c r="D70" s="98" t="s">
        <v>213</v>
      </c>
      <c r="E70" s="99">
        <v>44440</v>
      </c>
      <c r="F70" s="100" t="s">
        <v>214</v>
      </c>
      <c r="G70" s="99">
        <v>44443</v>
      </c>
      <c r="H70" s="101" t="s">
        <v>914</v>
      </c>
      <c r="I70" s="102">
        <v>70</v>
      </c>
      <c r="J70" s="102">
        <v>35</v>
      </c>
      <c r="K70" s="102">
        <v>21</v>
      </c>
      <c r="L70" s="102">
        <v>6</v>
      </c>
      <c r="M70" s="103">
        <v>12.862500000000001</v>
      </c>
      <c r="N70" s="104">
        <v>13</v>
      </c>
      <c r="O70" s="65">
        <v>3000</v>
      </c>
      <c r="P70" s="66">
        <f>Table224578910112[[#This Row],[PEMBULATAN]]*O70</f>
        <v>39000</v>
      </c>
    </row>
    <row r="71" spans="1:16" ht="26.25" customHeight="1" x14ac:dyDescent="0.2">
      <c r="A71" s="14"/>
      <c r="B71" s="14"/>
      <c r="C71" s="97" t="s">
        <v>124</v>
      </c>
      <c r="D71" s="98" t="s">
        <v>213</v>
      </c>
      <c r="E71" s="99">
        <v>44440</v>
      </c>
      <c r="F71" s="100" t="s">
        <v>214</v>
      </c>
      <c r="G71" s="99">
        <v>44443</v>
      </c>
      <c r="H71" s="101" t="s">
        <v>914</v>
      </c>
      <c r="I71" s="102">
        <v>75</v>
      </c>
      <c r="J71" s="102">
        <v>58</v>
      </c>
      <c r="K71" s="102">
        <v>26</v>
      </c>
      <c r="L71" s="102">
        <v>6</v>
      </c>
      <c r="M71" s="103">
        <v>28.274999999999999</v>
      </c>
      <c r="N71" s="104">
        <v>28</v>
      </c>
      <c r="O71" s="65">
        <v>3000</v>
      </c>
      <c r="P71" s="66">
        <f>Table224578910112[[#This Row],[PEMBULATAN]]*O71</f>
        <v>84000</v>
      </c>
    </row>
    <row r="72" spans="1:16" ht="26.25" customHeight="1" x14ac:dyDescent="0.2">
      <c r="A72" s="14"/>
      <c r="B72" s="14"/>
      <c r="C72" s="97" t="s">
        <v>125</v>
      </c>
      <c r="D72" s="98" t="s">
        <v>213</v>
      </c>
      <c r="E72" s="99">
        <v>44440</v>
      </c>
      <c r="F72" s="100" t="s">
        <v>214</v>
      </c>
      <c r="G72" s="99">
        <v>44443</v>
      </c>
      <c r="H72" s="101" t="s">
        <v>914</v>
      </c>
      <c r="I72" s="102">
        <v>56</v>
      </c>
      <c r="J72" s="102">
        <v>42</v>
      </c>
      <c r="K72" s="102">
        <v>20</v>
      </c>
      <c r="L72" s="102">
        <v>5</v>
      </c>
      <c r="M72" s="103">
        <v>11.76</v>
      </c>
      <c r="N72" s="104">
        <v>12</v>
      </c>
      <c r="O72" s="65">
        <v>3000</v>
      </c>
      <c r="P72" s="66">
        <f>Table224578910112[[#This Row],[PEMBULATAN]]*O72</f>
        <v>36000</v>
      </c>
    </row>
    <row r="73" spans="1:16" ht="26.25" customHeight="1" x14ac:dyDescent="0.2">
      <c r="A73" s="14"/>
      <c r="B73" s="14"/>
      <c r="C73" s="97" t="s">
        <v>126</v>
      </c>
      <c r="D73" s="98" t="s">
        <v>213</v>
      </c>
      <c r="E73" s="99">
        <v>44440</v>
      </c>
      <c r="F73" s="100" t="s">
        <v>214</v>
      </c>
      <c r="G73" s="99">
        <v>44443</v>
      </c>
      <c r="H73" s="101" t="s">
        <v>914</v>
      </c>
      <c r="I73" s="102">
        <v>72</v>
      </c>
      <c r="J73" s="102">
        <v>54</v>
      </c>
      <c r="K73" s="102">
        <v>35</v>
      </c>
      <c r="L73" s="102">
        <v>10</v>
      </c>
      <c r="M73" s="103">
        <v>34.020000000000003</v>
      </c>
      <c r="N73" s="104">
        <v>34</v>
      </c>
      <c r="O73" s="65">
        <v>3000</v>
      </c>
      <c r="P73" s="66">
        <f>Table224578910112[[#This Row],[PEMBULATAN]]*O73</f>
        <v>102000</v>
      </c>
    </row>
    <row r="74" spans="1:16" ht="26.25" customHeight="1" x14ac:dyDescent="0.2">
      <c r="A74" s="14"/>
      <c r="B74" s="14"/>
      <c r="C74" s="97" t="s">
        <v>127</v>
      </c>
      <c r="D74" s="98" t="s">
        <v>213</v>
      </c>
      <c r="E74" s="99">
        <v>44440</v>
      </c>
      <c r="F74" s="100" t="s">
        <v>214</v>
      </c>
      <c r="G74" s="99">
        <v>44443</v>
      </c>
      <c r="H74" s="101" t="s">
        <v>914</v>
      </c>
      <c r="I74" s="102">
        <v>35</v>
      </c>
      <c r="J74" s="102">
        <v>44</v>
      </c>
      <c r="K74" s="102">
        <v>13</v>
      </c>
      <c r="L74" s="102">
        <v>2</v>
      </c>
      <c r="M74" s="103">
        <v>5.0049999999999999</v>
      </c>
      <c r="N74" s="104">
        <v>5</v>
      </c>
      <c r="O74" s="65">
        <v>3000</v>
      </c>
      <c r="P74" s="66">
        <f>Table224578910112[[#This Row],[PEMBULATAN]]*O74</f>
        <v>15000</v>
      </c>
    </row>
    <row r="75" spans="1:16" ht="26.25" customHeight="1" x14ac:dyDescent="0.2">
      <c r="A75" s="14"/>
      <c r="B75" s="14"/>
      <c r="C75" s="97" t="s">
        <v>128</v>
      </c>
      <c r="D75" s="98" t="s">
        <v>213</v>
      </c>
      <c r="E75" s="99">
        <v>44440</v>
      </c>
      <c r="F75" s="100" t="s">
        <v>214</v>
      </c>
      <c r="G75" s="99">
        <v>44443</v>
      </c>
      <c r="H75" s="101" t="s">
        <v>914</v>
      </c>
      <c r="I75" s="102">
        <v>86</v>
      </c>
      <c r="J75" s="102">
        <v>14</v>
      </c>
      <c r="K75" s="102">
        <v>7</v>
      </c>
      <c r="L75" s="102">
        <v>2</v>
      </c>
      <c r="M75" s="103">
        <v>2.1070000000000002</v>
      </c>
      <c r="N75" s="104">
        <v>2</v>
      </c>
      <c r="O75" s="65">
        <v>3000</v>
      </c>
      <c r="P75" s="66">
        <f>Table224578910112[[#This Row],[PEMBULATAN]]*O75</f>
        <v>6000</v>
      </c>
    </row>
    <row r="76" spans="1:16" ht="26.25" customHeight="1" x14ac:dyDescent="0.2">
      <c r="A76" s="14"/>
      <c r="B76" s="14"/>
      <c r="C76" s="97" t="s">
        <v>129</v>
      </c>
      <c r="D76" s="98" t="s">
        <v>213</v>
      </c>
      <c r="E76" s="99">
        <v>44440</v>
      </c>
      <c r="F76" s="100" t="s">
        <v>214</v>
      </c>
      <c r="G76" s="99">
        <v>44443</v>
      </c>
      <c r="H76" s="101" t="s">
        <v>914</v>
      </c>
      <c r="I76" s="102">
        <v>72</v>
      </c>
      <c r="J76" s="102">
        <v>67</v>
      </c>
      <c r="K76" s="102">
        <v>25</v>
      </c>
      <c r="L76" s="102">
        <v>9</v>
      </c>
      <c r="M76" s="103">
        <v>30.15</v>
      </c>
      <c r="N76" s="104">
        <v>30</v>
      </c>
      <c r="O76" s="65">
        <v>3000</v>
      </c>
      <c r="P76" s="66">
        <f>Table224578910112[[#This Row],[PEMBULATAN]]*O76</f>
        <v>90000</v>
      </c>
    </row>
    <row r="77" spans="1:16" ht="26.25" customHeight="1" x14ac:dyDescent="0.2">
      <c r="A77" s="14"/>
      <c r="B77" s="14"/>
      <c r="C77" s="97" t="s">
        <v>130</v>
      </c>
      <c r="D77" s="98" t="s">
        <v>213</v>
      </c>
      <c r="E77" s="99">
        <v>44440</v>
      </c>
      <c r="F77" s="100" t="s">
        <v>214</v>
      </c>
      <c r="G77" s="99">
        <v>44443</v>
      </c>
      <c r="H77" s="101" t="s">
        <v>914</v>
      </c>
      <c r="I77" s="102">
        <v>58</v>
      </c>
      <c r="J77" s="102">
        <v>43</v>
      </c>
      <c r="K77" s="102">
        <v>26</v>
      </c>
      <c r="L77" s="102">
        <v>5</v>
      </c>
      <c r="M77" s="103">
        <v>16.210999999999999</v>
      </c>
      <c r="N77" s="104">
        <v>16</v>
      </c>
      <c r="O77" s="65">
        <v>3000</v>
      </c>
      <c r="P77" s="66">
        <f>Table224578910112[[#This Row],[PEMBULATAN]]*O77</f>
        <v>48000</v>
      </c>
    </row>
    <row r="78" spans="1:16" ht="26.25" customHeight="1" x14ac:dyDescent="0.2">
      <c r="A78" s="14"/>
      <c r="B78" s="14"/>
      <c r="C78" s="97" t="s">
        <v>131</v>
      </c>
      <c r="D78" s="98" t="s">
        <v>213</v>
      </c>
      <c r="E78" s="99">
        <v>44440</v>
      </c>
      <c r="F78" s="100" t="s">
        <v>214</v>
      </c>
      <c r="G78" s="99">
        <v>44443</v>
      </c>
      <c r="H78" s="101" t="s">
        <v>914</v>
      </c>
      <c r="I78" s="102">
        <v>44</v>
      </c>
      <c r="J78" s="102">
        <v>35</v>
      </c>
      <c r="K78" s="102">
        <v>26</v>
      </c>
      <c r="L78" s="102">
        <v>6</v>
      </c>
      <c r="M78" s="103">
        <v>10.01</v>
      </c>
      <c r="N78" s="104">
        <v>10</v>
      </c>
      <c r="O78" s="65">
        <v>3000</v>
      </c>
      <c r="P78" s="66">
        <f>Table224578910112[[#This Row],[PEMBULATAN]]*O78</f>
        <v>30000</v>
      </c>
    </row>
    <row r="79" spans="1:16" ht="26.25" customHeight="1" x14ac:dyDescent="0.2">
      <c r="A79" s="14"/>
      <c r="B79" s="14"/>
      <c r="C79" s="97" t="s">
        <v>132</v>
      </c>
      <c r="D79" s="98" t="s">
        <v>213</v>
      </c>
      <c r="E79" s="99">
        <v>44440</v>
      </c>
      <c r="F79" s="100" t="s">
        <v>214</v>
      </c>
      <c r="G79" s="99">
        <v>44443</v>
      </c>
      <c r="H79" s="101" t="s">
        <v>914</v>
      </c>
      <c r="I79" s="102">
        <v>40</v>
      </c>
      <c r="J79" s="102">
        <v>27</v>
      </c>
      <c r="K79" s="102">
        <v>33</v>
      </c>
      <c r="L79" s="102">
        <v>11</v>
      </c>
      <c r="M79" s="103">
        <v>8.91</v>
      </c>
      <c r="N79" s="104">
        <v>11</v>
      </c>
      <c r="O79" s="65">
        <v>3000</v>
      </c>
      <c r="P79" s="66">
        <f>Table224578910112[[#This Row],[PEMBULATAN]]*O79</f>
        <v>33000</v>
      </c>
    </row>
    <row r="80" spans="1:16" ht="26.25" customHeight="1" x14ac:dyDescent="0.2">
      <c r="A80" s="14"/>
      <c r="B80" s="14"/>
      <c r="C80" s="97" t="s">
        <v>133</v>
      </c>
      <c r="D80" s="98" t="s">
        <v>213</v>
      </c>
      <c r="E80" s="99">
        <v>44440</v>
      </c>
      <c r="F80" s="100" t="s">
        <v>214</v>
      </c>
      <c r="G80" s="99">
        <v>44443</v>
      </c>
      <c r="H80" s="101" t="s">
        <v>914</v>
      </c>
      <c r="I80" s="102">
        <v>53</v>
      </c>
      <c r="J80" s="102">
        <v>44</v>
      </c>
      <c r="K80" s="102">
        <v>22</v>
      </c>
      <c r="L80" s="102">
        <v>5</v>
      </c>
      <c r="M80" s="103">
        <v>12.826000000000001</v>
      </c>
      <c r="N80" s="104">
        <v>13</v>
      </c>
      <c r="O80" s="65">
        <v>3000</v>
      </c>
      <c r="P80" s="66">
        <f>Table224578910112[[#This Row],[PEMBULATAN]]*O80</f>
        <v>39000</v>
      </c>
    </row>
    <row r="81" spans="1:16" ht="26.25" customHeight="1" x14ac:dyDescent="0.2">
      <c r="A81" s="14"/>
      <c r="B81" s="14"/>
      <c r="C81" s="97" t="s">
        <v>134</v>
      </c>
      <c r="D81" s="98" t="s">
        <v>213</v>
      </c>
      <c r="E81" s="99">
        <v>44440</v>
      </c>
      <c r="F81" s="100" t="s">
        <v>214</v>
      </c>
      <c r="G81" s="99">
        <v>44443</v>
      </c>
      <c r="H81" s="101" t="s">
        <v>914</v>
      </c>
      <c r="I81" s="102">
        <v>20</v>
      </c>
      <c r="J81" s="102">
        <v>19</v>
      </c>
      <c r="K81" s="102">
        <v>14</v>
      </c>
      <c r="L81" s="102">
        <v>10</v>
      </c>
      <c r="M81" s="103">
        <v>1.33</v>
      </c>
      <c r="N81" s="104">
        <v>10</v>
      </c>
      <c r="O81" s="65">
        <v>3000</v>
      </c>
      <c r="P81" s="66">
        <f>Table224578910112[[#This Row],[PEMBULATAN]]*O81</f>
        <v>30000</v>
      </c>
    </row>
    <row r="82" spans="1:16" ht="26.25" customHeight="1" x14ac:dyDescent="0.2">
      <c r="A82" s="14"/>
      <c r="B82" s="14"/>
      <c r="C82" s="97" t="s">
        <v>135</v>
      </c>
      <c r="D82" s="98" t="s">
        <v>213</v>
      </c>
      <c r="E82" s="99">
        <v>44440</v>
      </c>
      <c r="F82" s="100" t="s">
        <v>214</v>
      </c>
      <c r="G82" s="99">
        <v>44443</v>
      </c>
      <c r="H82" s="101" t="s">
        <v>914</v>
      </c>
      <c r="I82" s="102">
        <v>23</v>
      </c>
      <c r="J82" s="102">
        <v>24</v>
      </c>
      <c r="K82" s="102">
        <v>21</v>
      </c>
      <c r="L82" s="102">
        <v>3</v>
      </c>
      <c r="M82" s="103">
        <v>2.8980000000000001</v>
      </c>
      <c r="N82" s="104">
        <v>3</v>
      </c>
      <c r="O82" s="65">
        <v>3000</v>
      </c>
      <c r="P82" s="66">
        <f>Table224578910112[[#This Row],[PEMBULATAN]]*O82</f>
        <v>9000</v>
      </c>
    </row>
    <row r="83" spans="1:16" ht="26.25" customHeight="1" x14ac:dyDescent="0.2">
      <c r="A83" s="14"/>
      <c r="B83" s="14"/>
      <c r="C83" s="97" t="s">
        <v>136</v>
      </c>
      <c r="D83" s="98" t="s">
        <v>213</v>
      </c>
      <c r="E83" s="99">
        <v>44440</v>
      </c>
      <c r="F83" s="100" t="s">
        <v>214</v>
      </c>
      <c r="G83" s="99">
        <v>44443</v>
      </c>
      <c r="H83" s="101" t="s">
        <v>914</v>
      </c>
      <c r="I83" s="102">
        <v>38</v>
      </c>
      <c r="J83" s="102">
        <v>52</v>
      </c>
      <c r="K83" s="102">
        <v>58</v>
      </c>
      <c r="L83" s="102">
        <v>11</v>
      </c>
      <c r="M83" s="103">
        <v>28.652000000000001</v>
      </c>
      <c r="N83" s="104">
        <v>29</v>
      </c>
      <c r="O83" s="65">
        <v>3000</v>
      </c>
      <c r="P83" s="66">
        <f>Table224578910112[[#This Row],[PEMBULATAN]]*O83</f>
        <v>87000</v>
      </c>
    </row>
    <row r="84" spans="1:16" ht="26.25" customHeight="1" x14ac:dyDescent="0.2">
      <c r="A84" s="14"/>
      <c r="B84" s="14"/>
      <c r="C84" s="97" t="s">
        <v>137</v>
      </c>
      <c r="D84" s="98" t="s">
        <v>213</v>
      </c>
      <c r="E84" s="99">
        <v>44440</v>
      </c>
      <c r="F84" s="100" t="s">
        <v>214</v>
      </c>
      <c r="G84" s="99">
        <v>44443</v>
      </c>
      <c r="H84" s="101" t="s">
        <v>914</v>
      </c>
      <c r="I84" s="102">
        <v>98</v>
      </c>
      <c r="J84" s="102">
        <v>54</v>
      </c>
      <c r="K84" s="102">
        <v>18</v>
      </c>
      <c r="L84" s="102">
        <v>17</v>
      </c>
      <c r="M84" s="103">
        <v>23.814</v>
      </c>
      <c r="N84" s="104">
        <v>24</v>
      </c>
      <c r="O84" s="65">
        <v>3000</v>
      </c>
      <c r="P84" s="66">
        <f>Table224578910112[[#This Row],[PEMBULATAN]]*O84</f>
        <v>72000</v>
      </c>
    </row>
    <row r="85" spans="1:16" ht="26.25" customHeight="1" x14ac:dyDescent="0.2">
      <c r="A85" s="14"/>
      <c r="B85" s="14"/>
      <c r="C85" s="97" t="s">
        <v>138</v>
      </c>
      <c r="D85" s="98" t="s">
        <v>213</v>
      </c>
      <c r="E85" s="99">
        <v>44440</v>
      </c>
      <c r="F85" s="100" t="s">
        <v>214</v>
      </c>
      <c r="G85" s="99">
        <v>44443</v>
      </c>
      <c r="H85" s="101" t="s">
        <v>914</v>
      </c>
      <c r="I85" s="102">
        <v>74</v>
      </c>
      <c r="J85" s="102">
        <v>36</v>
      </c>
      <c r="K85" s="102">
        <v>27</v>
      </c>
      <c r="L85" s="102">
        <v>9</v>
      </c>
      <c r="M85" s="103">
        <v>17.981999999999999</v>
      </c>
      <c r="N85" s="104">
        <v>18</v>
      </c>
      <c r="O85" s="65">
        <v>3000</v>
      </c>
      <c r="P85" s="66">
        <f>Table224578910112[[#This Row],[PEMBULATAN]]*O85</f>
        <v>54000</v>
      </c>
    </row>
    <row r="86" spans="1:16" ht="26.25" customHeight="1" x14ac:dyDescent="0.2">
      <c r="A86" s="14"/>
      <c r="B86" s="14"/>
      <c r="C86" s="97" t="s">
        <v>139</v>
      </c>
      <c r="D86" s="98" t="s">
        <v>213</v>
      </c>
      <c r="E86" s="99">
        <v>44440</v>
      </c>
      <c r="F86" s="100" t="s">
        <v>214</v>
      </c>
      <c r="G86" s="99">
        <v>44443</v>
      </c>
      <c r="H86" s="101" t="s">
        <v>914</v>
      </c>
      <c r="I86" s="102">
        <v>53</v>
      </c>
      <c r="J86" s="102">
        <v>27</v>
      </c>
      <c r="K86" s="102">
        <v>77</v>
      </c>
      <c r="L86" s="102">
        <v>13</v>
      </c>
      <c r="M86" s="103">
        <v>27.546749999999999</v>
      </c>
      <c r="N86" s="104">
        <v>28</v>
      </c>
      <c r="O86" s="65">
        <v>3000</v>
      </c>
      <c r="P86" s="66">
        <f>Table224578910112[[#This Row],[PEMBULATAN]]*O86</f>
        <v>84000</v>
      </c>
    </row>
    <row r="87" spans="1:16" ht="26.25" customHeight="1" x14ac:dyDescent="0.2">
      <c r="A87" s="14"/>
      <c r="B87" s="14"/>
      <c r="C87" s="97" t="s">
        <v>140</v>
      </c>
      <c r="D87" s="98" t="s">
        <v>213</v>
      </c>
      <c r="E87" s="99">
        <v>44440</v>
      </c>
      <c r="F87" s="100" t="s">
        <v>214</v>
      </c>
      <c r="G87" s="99">
        <v>44443</v>
      </c>
      <c r="H87" s="101" t="s">
        <v>914</v>
      </c>
      <c r="I87" s="102">
        <v>84</v>
      </c>
      <c r="J87" s="102">
        <v>36</v>
      </c>
      <c r="K87" s="102">
        <v>20</v>
      </c>
      <c r="L87" s="102">
        <v>9</v>
      </c>
      <c r="M87" s="103">
        <v>15.12</v>
      </c>
      <c r="N87" s="104">
        <v>15</v>
      </c>
      <c r="O87" s="65">
        <v>3000</v>
      </c>
      <c r="P87" s="66">
        <f>Table224578910112[[#This Row],[PEMBULATAN]]*O87</f>
        <v>45000</v>
      </c>
    </row>
    <row r="88" spans="1:16" ht="26.25" customHeight="1" x14ac:dyDescent="0.2">
      <c r="A88" s="14"/>
      <c r="B88" s="14"/>
      <c r="C88" s="97" t="s">
        <v>141</v>
      </c>
      <c r="D88" s="98" t="s">
        <v>213</v>
      </c>
      <c r="E88" s="99">
        <v>44440</v>
      </c>
      <c r="F88" s="100" t="s">
        <v>214</v>
      </c>
      <c r="G88" s="99">
        <v>44443</v>
      </c>
      <c r="H88" s="101" t="s">
        <v>914</v>
      </c>
      <c r="I88" s="102">
        <v>33</v>
      </c>
      <c r="J88" s="102">
        <v>23</v>
      </c>
      <c r="K88" s="102">
        <v>67</v>
      </c>
      <c r="L88" s="102">
        <v>21</v>
      </c>
      <c r="M88" s="103">
        <v>12.71325</v>
      </c>
      <c r="N88" s="104">
        <v>21</v>
      </c>
      <c r="O88" s="65">
        <v>3000</v>
      </c>
      <c r="P88" s="66">
        <f>Table224578910112[[#This Row],[PEMBULATAN]]*O88</f>
        <v>63000</v>
      </c>
    </row>
    <row r="89" spans="1:16" ht="26.25" customHeight="1" x14ac:dyDescent="0.2">
      <c r="A89" s="14"/>
      <c r="B89" s="14"/>
      <c r="C89" s="97" t="s">
        <v>142</v>
      </c>
      <c r="D89" s="98" t="s">
        <v>213</v>
      </c>
      <c r="E89" s="99">
        <v>44440</v>
      </c>
      <c r="F89" s="100" t="s">
        <v>214</v>
      </c>
      <c r="G89" s="99">
        <v>44443</v>
      </c>
      <c r="H89" s="101" t="s">
        <v>914</v>
      </c>
      <c r="I89" s="102">
        <v>62</v>
      </c>
      <c r="J89" s="102">
        <v>26</v>
      </c>
      <c r="K89" s="102">
        <v>41</v>
      </c>
      <c r="L89" s="102">
        <v>9</v>
      </c>
      <c r="M89" s="103">
        <v>16.523</v>
      </c>
      <c r="N89" s="104">
        <v>17</v>
      </c>
      <c r="O89" s="65">
        <v>3000</v>
      </c>
      <c r="P89" s="66">
        <f>Table224578910112[[#This Row],[PEMBULATAN]]*O89</f>
        <v>51000</v>
      </c>
    </row>
    <row r="90" spans="1:16" ht="26.25" customHeight="1" x14ac:dyDescent="0.2">
      <c r="A90" s="14"/>
      <c r="B90" s="14"/>
      <c r="C90" s="97" t="s">
        <v>143</v>
      </c>
      <c r="D90" s="98" t="s">
        <v>213</v>
      </c>
      <c r="E90" s="99">
        <v>44440</v>
      </c>
      <c r="F90" s="100" t="s">
        <v>214</v>
      </c>
      <c r="G90" s="99">
        <v>44443</v>
      </c>
      <c r="H90" s="101" t="s">
        <v>914</v>
      </c>
      <c r="I90" s="102">
        <v>43</v>
      </c>
      <c r="J90" s="102">
        <v>38</v>
      </c>
      <c r="K90" s="102">
        <v>18</v>
      </c>
      <c r="L90" s="102">
        <v>4</v>
      </c>
      <c r="M90" s="103">
        <v>7.3529999999999998</v>
      </c>
      <c r="N90" s="104">
        <v>8</v>
      </c>
      <c r="O90" s="65">
        <v>3000</v>
      </c>
      <c r="P90" s="66">
        <f>Table224578910112[[#This Row],[PEMBULATAN]]*O90</f>
        <v>24000</v>
      </c>
    </row>
    <row r="91" spans="1:16" ht="26.25" customHeight="1" x14ac:dyDescent="0.2">
      <c r="A91" s="14"/>
      <c r="B91" s="14"/>
      <c r="C91" s="97" t="s">
        <v>144</v>
      </c>
      <c r="D91" s="98" t="s">
        <v>213</v>
      </c>
      <c r="E91" s="99">
        <v>44440</v>
      </c>
      <c r="F91" s="100" t="s">
        <v>214</v>
      </c>
      <c r="G91" s="99">
        <v>44443</v>
      </c>
      <c r="H91" s="101" t="s">
        <v>914</v>
      </c>
      <c r="I91" s="102">
        <v>52</v>
      </c>
      <c r="J91" s="102">
        <v>46</v>
      </c>
      <c r="K91" s="102">
        <v>20</v>
      </c>
      <c r="L91" s="102">
        <v>6</v>
      </c>
      <c r="M91" s="103">
        <v>11.96</v>
      </c>
      <c r="N91" s="104">
        <v>12</v>
      </c>
      <c r="O91" s="65">
        <v>3000</v>
      </c>
      <c r="P91" s="66">
        <f>Table224578910112[[#This Row],[PEMBULATAN]]*O91</f>
        <v>36000</v>
      </c>
    </row>
    <row r="92" spans="1:16" ht="26.25" customHeight="1" x14ac:dyDescent="0.2">
      <c r="A92" s="14"/>
      <c r="B92" s="14"/>
      <c r="C92" s="97" t="s">
        <v>145</v>
      </c>
      <c r="D92" s="98" t="s">
        <v>213</v>
      </c>
      <c r="E92" s="99">
        <v>44440</v>
      </c>
      <c r="F92" s="100" t="s">
        <v>214</v>
      </c>
      <c r="G92" s="99">
        <v>44443</v>
      </c>
      <c r="H92" s="101" t="s">
        <v>914</v>
      </c>
      <c r="I92" s="102">
        <v>80</v>
      </c>
      <c r="J92" s="102">
        <v>34</v>
      </c>
      <c r="K92" s="102">
        <v>47</v>
      </c>
      <c r="L92" s="102">
        <v>11</v>
      </c>
      <c r="M92" s="103">
        <v>31.96</v>
      </c>
      <c r="N92" s="104">
        <v>32</v>
      </c>
      <c r="O92" s="65">
        <v>3000</v>
      </c>
      <c r="P92" s="66">
        <f>Table224578910112[[#This Row],[PEMBULATAN]]*O92</f>
        <v>96000</v>
      </c>
    </row>
    <row r="93" spans="1:16" ht="26.25" customHeight="1" x14ac:dyDescent="0.2">
      <c r="A93" s="14"/>
      <c r="B93" s="14"/>
      <c r="C93" s="97" t="s">
        <v>146</v>
      </c>
      <c r="D93" s="98" t="s">
        <v>213</v>
      </c>
      <c r="E93" s="99">
        <v>44440</v>
      </c>
      <c r="F93" s="100" t="s">
        <v>214</v>
      </c>
      <c r="G93" s="99">
        <v>44443</v>
      </c>
      <c r="H93" s="101" t="s">
        <v>914</v>
      </c>
      <c r="I93" s="102">
        <v>65</v>
      </c>
      <c r="J93" s="102">
        <v>60</v>
      </c>
      <c r="K93" s="102">
        <v>24</v>
      </c>
      <c r="L93" s="102">
        <v>16</v>
      </c>
      <c r="M93" s="103">
        <v>23.4</v>
      </c>
      <c r="N93" s="104">
        <v>24</v>
      </c>
      <c r="O93" s="65">
        <v>3000</v>
      </c>
      <c r="P93" s="66">
        <f>Table224578910112[[#This Row],[PEMBULATAN]]*O93</f>
        <v>72000</v>
      </c>
    </row>
    <row r="94" spans="1:16" ht="26.25" customHeight="1" x14ac:dyDescent="0.2">
      <c r="A94" s="14"/>
      <c r="B94" s="14"/>
      <c r="C94" s="97" t="s">
        <v>147</v>
      </c>
      <c r="D94" s="98" t="s">
        <v>213</v>
      </c>
      <c r="E94" s="99">
        <v>44440</v>
      </c>
      <c r="F94" s="100" t="s">
        <v>214</v>
      </c>
      <c r="G94" s="99">
        <v>44443</v>
      </c>
      <c r="H94" s="101" t="s">
        <v>914</v>
      </c>
      <c r="I94" s="102">
        <v>42</v>
      </c>
      <c r="J94" s="102">
        <v>18</v>
      </c>
      <c r="K94" s="102">
        <v>40</v>
      </c>
      <c r="L94" s="102">
        <v>3</v>
      </c>
      <c r="M94" s="103">
        <v>7.56</v>
      </c>
      <c r="N94" s="104">
        <v>8</v>
      </c>
      <c r="O94" s="65">
        <v>3000</v>
      </c>
      <c r="P94" s="66">
        <f>Table224578910112[[#This Row],[PEMBULATAN]]*O94</f>
        <v>24000</v>
      </c>
    </row>
    <row r="95" spans="1:16" ht="26.25" customHeight="1" x14ac:dyDescent="0.2">
      <c r="A95" s="14"/>
      <c r="B95" s="14"/>
      <c r="C95" s="97" t="s">
        <v>148</v>
      </c>
      <c r="D95" s="98" t="s">
        <v>213</v>
      </c>
      <c r="E95" s="99">
        <v>44440</v>
      </c>
      <c r="F95" s="100" t="s">
        <v>214</v>
      </c>
      <c r="G95" s="99">
        <v>44443</v>
      </c>
      <c r="H95" s="101" t="s">
        <v>914</v>
      </c>
      <c r="I95" s="102">
        <v>32</v>
      </c>
      <c r="J95" s="102">
        <v>42</v>
      </c>
      <c r="K95" s="102">
        <v>22</v>
      </c>
      <c r="L95" s="102">
        <v>2</v>
      </c>
      <c r="M95" s="103">
        <v>7.3920000000000003</v>
      </c>
      <c r="N95" s="104">
        <v>8</v>
      </c>
      <c r="O95" s="65">
        <v>3000</v>
      </c>
      <c r="P95" s="66">
        <f>Table224578910112[[#This Row],[PEMBULATAN]]*O95</f>
        <v>24000</v>
      </c>
    </row>
    <row r="96" spans="1:16" ht="26.25" customHeight="1" x14ac:dyDescent="0.2">
      <c r="A96" s="14"/>
      <c r="B96" s="14"/>
      <c r="C96" s="97" t="s">
        <v>149</v>
      </c>
      <c r="D96" s="98" t="s">
        <v>213</v>
      </c>
      <c r="E96" s="99">
        <v>44440</v>
      </c>
      <c r="F96" s="100" t="s">
        <v>214</v>
      </c>
      <c r="G96" s="99">
        <v>44443</v>
      </c>
      <c r="H96" s="101" t="s">
        <v>914</v>
      </c>
      <c r="I96" s="102">
        <v>49</v>
      </c>
      <c r="J96" s="102">
        <v>32</v>
      </c>
      <c r="K96" s="102">
        <v>13</v>
      </c>
      <c r="L96" s="102">
        <v>2</v>
      </c>
      <c r="M96" s="103">
        <v>5.0960000000000001</v>
      </c>
      <c r="N96" s="104">
        <v>5</v>
      </c>
      <c r="O96" s="65">
        <v>3000</v>
      </c>
      <c r="P96" s="66">
        <f>Table224578910112[[#This Row],[PEMBULATAN]]*O96</f>
        <v>15000</v>
      </c>
    </row>
    <row r="97" spans="1:16" ht="26.25" customHeight="1" x14ac:dyDescent="0.2">
      <c r="A97" s="14"/>
      <c r="B97" s="14"/>
      <c r="C97" s="97" t="s">
        <v>150</v>
      </c>
      <c r="D97" s="98" t="s">
        <v>213</v>
      </c>
      <c r="E97" s="99">
        <v>44440</v>
      </c>
      <c r="F97" s="100" t="s">
        <v>214</v>
      </c>
      <c r="G97" s="99">
        <v>44443</v>
      </c>
      <c r="H97" s="101" t="s">
        <v>914</v>
      </c>
      <c r="I97" s="102">
        <v>93</v>
      </c>
      <c r="J97" s="102">
        <v>60</v>
      </c>
      <c r="K97" s="102">
        <v>23</v>
      </c>
      <c r="L97" s="102">
        <v>16</v>
      </c>
      <c r="M97" s="103">
        <v>32.085000000000001</v>
      </c>
      <c r="N97" s="104">
        <v>32</v>
      </c>
      <c r="O97" s="65">
        <v>3000</v>
      </c>
      <c r="P97" s="66">
        <f>Table224578910112[[#This Row],[PEMBULATAN]]*O97</f>
        <v>96000</v>
      </c>
    </row>
    <row r="98" spans="1:16" ht="26.25" customHeight="1" x14ac:dyDescent="0.2">
      <c r="A98" s="14"/>
      <c r="B98" s="14"/>
      <c r="C98" s="97" t="s">
        <v>151</v>
      </c>
      <c r="D98" s="98" t="s">
        <v>213</v>
      </c>
      <c r="E98" s="99">
        <v>44440</v>
      </c>
      <c r="F98" s="100" t="s">
        <v>214</v>
      </c>
      <c r="G98" s="99">
        <v>44443</v>
      </c>
      <c r="H98" s="101" t="s">
        <v>914</v>
      </c>
      <c r="I98" s="102">
        <v>40</v>
      </c>
      <c r="J98" s="102">
        <v>50</v>
      </c>
      <c r="K98" s="102">
        <v>38</v>
      </c>
      <c r="L98" s="102">
        <v>6</v>
      </c>
      <c r="M98" s="103">
        <v>19</v>
      </c>
      <c r="N98" s="104">
        <v>19</v>
      </c>
      <c r="O98" s="65">
        <v>3000</v>
      </c>
      <c r="P98" s="66">
        <f>Table224578910112[[#This Row],[PEMBULATAN]]*O98</f>
        <v>57000</v>
      </c>
    </row>
    <row r="99" spans="1:16" ht="26.25" customHeight="1" x14ac:dyDescent="0.2">
      <c r="A99" s="14"/>
      <c r="B99" s="14"/>
      <c r="C99" s="97" t="s">
        <v>152</v>
      </c>
      <c r="D99" s="98" t="s">
        <v>213</v>
      </c>
      <c r="E99" s="99">
        <v>44440</v>
      </c>
      <c r="F99" s="100" t="s">
        <v>214</v>
      </c>
      <c r="G99" s="99">
        <v>44443</v>
      </c>
      <c r="H99" s="101" t="s">
        <v>914</v>
      </c>
      <c r="I99" s="102">
        <v>50</v>
      </c>
      <c r="J99" s="102">
        <v>40</v>
      </c>
      <c r="K99" s="102">
        <v>14</v>
      </c>
      <c r="L99" s="102">
        <v>6</v>
      </c>
      <c r="M99" s="103">
        <v>7</v>
      </c>
      <c r="N99" s="104">
        <v>7</v>
      </c>
      <c r="O99" s="65">
        <v>3000</v>
      </c>
      <c r="P99" s="66">
        <f>Table224578910112[[#This Row],[PEMBULATAN]]*O99</f>
        <v>21000</v>
      </c>
    </row>
    <row r="100" spans="1:16" ht="26.25" customHeight="1" x14ac:dyDescent="0.2">
      <c r="A100" s="14"/>
      <c r="B100" s="14"/>
      <c r="C100" s="97" t="s">
        <v>153</v>
      </c>
      <c r="D100" s="98" t="s">
        <v>213</v>
      </c>
      <c r="E100" s="99">
        <v>44440</v>
      </c>
      <c r="F100" s="100" t="s">
        <v>214</v>
      </c>
      <c r="G100" s="99">
        <v>44443</v>
      </c>
      <c r="H100" s="101" t="s">
        <v>914</v>
      </c>
      <c r="I100" s="102">
        <v>32</v>
      </c>
      <c r="J100" s="102">
        <v>34</v>
      </c>
      <c r="K100" s="102">
        <v>14</v>
      </c>
      <c r="L100" s="102">
        <v>7</v>
      </c>
      <c r="M100" s="103">
        <v>3.8079999999999998</v>
      </c>
      <c r="N100" s="104">
        <v>7</v>
      </c>
      <c r="O100" s="65">
        <v>3000</v>
      </c>
      <c r="P100" s="66">
        <f>Table224578910112[[#This Row],[PEMBULATAN]]*O100</f>
        <v>21000</v>
      </c>
    </row>
    <row r="101" spans="1:16" ht="26.25" customHeight="1" x14ac:dyDescent="0.2">
      <c r="A101" s="14"/>
      <c r="B101" s="14"/>
      <c r="C101" s="97" t="s">
        <v>154</v>
      </c>
      <c r="D101" s="98" t="s">
        <v>213</v>
      </c>
      <c r="E101" s="99">
        <v>44440</v>
      </c>
      <c r="F101" s="100" t="s">
        <v>214</v>
      </c>
      <c r="G101" s="99">
        <v>44443</v>
      </c>
      <c r="H101" s="101" t="s">
        <v>914</v>
      </c>
      <c r="I101" s="102">
        <v>94</v>
      </c>
      <c r="J101" s="102">
        <v>53</v>
      </c>
      <c r="K101" s="102">
        <v>30</v>
      </c>
      <c r="L101" s="102">
        <v>27</v>
      </c>
      <c r="M101" s="103">
        <v>37.365000000000002</v>
      </c>
      <c r="N101" s="104">
        <v>38</v>
      </c>
      <c r="O101" s="65">
        <v>3000</v>
      </c>
      <c r="P101" s="66">
        <f>Table224578910112[[#This Row],[PEMBULATAN]]*O101</f>
        <v>114000</v>
      </c>
    </row>
    <row r="102" spans="1:16" ht="26.25" customHeight="1" x14ac:dyDescent="0.2">
      <c r="A102" s="14"/>
      <c r="B102" s="14"/>
      <c r="C102" s="97" t="s">
        <v>155</v>
      </c>
      <c r="D102" s="98" t="s">
        <v>213</v>
      </c>
      <c r="E102" s="99">
        <v>44440</v>
      </c>
      <c r="F102" s="100" t="s">
        <v>214</v>
      </c>
      <c r="G102" s="99">
        <v>44443</v>
      </c>
      <c r="H102" s="101" t="s">
        <v>914</v>
      </c>
      <c r="I102" s="102">
        <v>100</v>
      </c>
      <c r="J102" s="102">
        <v>54</v>
      </c>
      <c r="K102" s="102">
        <v>21</v>
      </c>
      <c r="L102" s="102">
        <v>9</v>
      </c>
      <c r="M102" s="103">
        <v>28.35</v>
      </c>
      <c r="N102" s="104">
        <v>29</v>
      </c>
      <c r="O102" s="65">
        <v>3000</v>
      </c>
      <c r="P102" s="66">
        <f>Table224578910112[[#This Row],[PEMBULATAN]]*O102</f>
        <v>87000</v>
      </c>
    </row>
    <row r="103" spans="1:16" ht="26.25" customHeight="1" x14ac:dyDescent="0.2">
      <c r="A103" s="14"/>
      <c r="B103" s="14"/>
      <c r="C103" s="97" t="s">
        <v>156</v>
      </c>
      <c r="D103" s="98" t="s">
        <v>213</v>
      </c>
      <c r="E103" s="99">
        <v>44440</v>
      </c>
      <c r="F103" s="100" t="s">
        <v>214</v>
      </c>
      <c r="G103" s="99">
        <v>44443</v>
      </c>
      <c r="H103" s="101" t="s">
        <v>914</v>
      </c>
      <c r="I103" s="102">
        <v>75</v>
      </c>
      <c r="J103" s="102">
        <v>50</v>
      </c>
      <c r="K103" s="102">
        <v>24</v>
      </c>
      <c r="L103" s="102">
        <v>13</v>
      </c>
      <c r="M103" s="103">
        <v>22.5</v>
      </c>
      <c r="N103" s="104">
        <v>23</v>
      </c>
      <c r="O103" s="65">
        <v>3000</v>
      </c>
      <c r="P103" s="66">
        <f>Table224578910112[[#This Row],[PEMBULATAN]]*O103</f>
        <v>69000</v>
      </c>
    </row>
    <row r="104" spans="1:16" ht="26.25" customHeight="1" x14ac:dyDescent="0.2">
      <c r="A104" s="14"/>
      <c r="B104" s="14"/>
      <c r="C104" s="97" t="s">
        <v>157</v>
      </c>
      <c r="D104" s="98" t="s">
        <v>213</v>
      </c>
      <c r="E104" s="99">
        <v>44440</v>
      </c>
      <c r="F104" s="100" t="s">
        <v>214</v>
      </c>
      <c r="G104" s="99">
        <v>44443</v>
      </c>
      <c r="H104" s="101" t="s">
        <v>914</v>
      </c>
      <c r="I104" s="102">
        <v>8</v>
      </c>
      <c r="J104" s="102">
        <v>46</v>
      </c>
      <c r="K104" s="102">
        <v>29</v>
      </c>
      <c r="L104" s="102">
        <v>5</v>
      </c>
      <c r="M104" s="103">
        <v>2.6680000000000001</v>
      </c>
      <c r="N104" s="104">
        <v>5</v>
      </c>
      <c r="O104" s="65">
        <v>3000</v>
      </c>
      <c r="P104" s="66">
        <f>Table224578910112[[#This Row],[PEMBULATAN]]*O104</f>
        <v>15000</v>
      </c>
    </row>
    <row r="105" spans="1:16" ht="26.25" customHeight="1" x14ac:dyDescent="0.2">
      <c r="A105" s="14"/>
      <c r="B105" s="14"/>
      <c r="C105" s="97" t="s">
        <v>158</v>
      </c>
      <c r="D105" s="98" t="s">
        <v>213</v>
      </c>
      <c r="E105" s="99">
        <v>44440</v>
      </c>
      <c r="F105" s="100" t="s">
        <v>214</v>
      </c>
      <c r="G105" s="99">
        <v>44443</v>
      </c>
      <c r="H105" s="101" t="s">
        <v>914</v>
      </c>
      <c r="I105" s="102">
        <v>64</v>
      </c>
      <c r="J105" s="102">
        <v>52</v>
      </c>
      <c r="K105" s="102">
        <v>21</v>
      </c>
      <c r="L105" s="102">
        <v>5</v>
      </c>
      <c r="M105" s="103">
        <v>17.472000000000001</v>
      </c>
      <c r="N105" s="104">
        <v>18</v>
      </c>
      <c r="O105" s="65">
        <v>3000</v>
      </c>
      <c r="P105" s="66">
        <f>Table224578910112[[#This Row],[PEMBULATAN]]*O105</f>
        <v>54000</v>
      </c>
    </row>
    <row r="106" spans="1:16" ht="26.25" customHeight="1" x14ac:dyDescent="0.2">
      <c r="A106" s="14"/>
      <c r="B106" s="14"/>
      <c r="C106" s="97" t="s">
        <v>159</v>
      </c>
      <c r="D106" s="98" t="s">
        <v>213</v>
      </c>
      <c r="E106" s="99">
        <v>44440</v>
      </c>
      <c r="F106" s="100" t="s">
        <v>214</v>
      </c>
      <c r="G106" s="99">
        <v>44443</v>
      </c>
      <c r="H106" s="101" t="s">
        <v>914</v>
      </c>
      <c r="I106" s="102">
        <v>98</v>
      </c>
      <c r="J106" s="102">
        <v>46</v>
      </c>
      <c r="K106" s="102">
        <v>40</v>
      </c>
      <c r="L106" s="102">
        <v>20</v>
      </c>
      <c r="M106" s="103">
        <v>45.08</v>
      </c>
      <c r="N106" s="104">
        <v>45</v>
      </c>
      <c r="O106" s="65">
        <v>3000</v>
      </c>
      <c r="P106" s="66">
        <f>Table224578910112[[#This Row],[PEMBULATAN]]*O106</f>
        <v>135000</v>
      </c>
    </row>
    <row r="107" spans="1:16" ht="26.25" customHeight="1" x14ac:dyDescent="0.2">
      <c r="A107" s="14"/>
      <c r="B107" s="14"/>
      <c r="C107" s="97" t="s">
        <v>160</v>
      </c>
      <c r="D107" s="98" t="s">
        <v>213</v>
      </c>
      <c r="E107" s="99">
        <v>44440</v>
      </c>
      <c r="F107" s="100" t="s">
        <v>214</v>
      </c>
      <c r="G107" s="99">
        <v>44443</v>
      </c>
      <c r="H107" s="101" t="s">
        <v>914</v>
      </c>
      <c r="I107" s="102">
        <v>94</v>
      </c>
      <c r="J107" s="102">
        <v>52</v>
      </c>
      <c r="K107" s="102">
        <v>37</v>
      </c>
      <c r="L107" s="102">
        <v>9</v>
      </c>
      <c r="M107" s="103">
        <v>45.213999999999999</v>
      </c>
      <c r="N107" s="104">
        <v>45</v>
      </c>
      <c r="O107" s="65">
        <v>3000</v>
      </c>
      <c r="P107" s="66">
        <f>Table224578910112[[#This Row],[PEMBULATAN]]*O107</f>
        <v>135000</v>
      </c>
    </row>
    <row r="108" spans="1:16" ht="26.25" customHeight="1" x14ac:dyDescent="0.2">
      <c r="A108" s="14"/>
      <c r="B108" s="14"/>
      <c r="C108" s="97" t="s">
        <v>161</v>
      </c>
      <c r="D108" s="98" t="s">
        <v>213</v>
      </c>
      <c r="E108" s="99">
        <v>44440</v>
      </c>
      <c r="F108" s="100" t="s">
        <v>214</v>
      </c>
      <c r="G108" s="99">
        <v>44443</v>
      </c>
      <c r="H108" s="101" t="s">
        <v>914</v>
      </c>
      <c r="I108" s="102">
        <v>108</v>
      </c>
      <c r="J108" s="102">
        <v>33</v>
      </c>
      <c r="K108" s="102">
        <v>30</v>
      </c>
      <c r="L108" s="102">
        <v>14</v>
      </c>
      <c r="M108" s="103">
        <v>26.73</v>
      </c>
      <c r="N108" s="104">
        <v>27</v>
      </c>
      <c r="O108" s="65">
        <v>3000</v>
      </c>
      <c r="P108" s="66">
        <f>Table224578910112[[#This Row],[PEMBULATAN]]*O108</f>
        <v>81000</v>
      </c>
    </row>
    <row r="109" spans="1:16" ht="26.25" customHeight="1" x14ac:dyDescent="0.2">
      <c r="A109" s="14"/>
      <c r="B109" s="14"/>
      <c r="C109" s="97" t="s">
        <v>162</v>
      </c>
      <c r="D109" s="98" t="s">
        <v>213</v>
      </c>
      <c r="E109" s="99">
        <v>44440</v>
      </c>
      <c r="F109" s="100" t="s">
        <v>214</v>
      </c>
      <c r="G109" s="99">
        <v>44443</v>
      </c>
      <c r="H109" s="101" t="s">
        <v>914</v>
      </c>
      <c r="I109" s="102">
        <v>40</v>
      </c>
      <c r="J109" s="102">
        <v>40</v>
      </c>
      <c r="K109" s="102">
        <v>17</v>
      </c>
      <c r="L109" s="102">
        <v>6</v>
      </c>
      <c r="M109" s="103">
        <v>6.8</v>
      </c>
      <c r="N109" s="104">
        <v>7</v>
      </c>
      <c r="O109" s="65">
        <v>3000</v>
      </c>
      <c r="P109" s="66">
        <f>Table224578910112[[#This Row],[PEMBULATAN]]*O109</f>
        <v>21000</v>
      </c>
    </row>
    <row r="110" spans="1:16" ht="26.25" customHeight="1" x14ac:dyDescent="0.2">
      <c r="A110" s="14"/>
      <c r="B110" s="14"/>
      <c r="C110" s="97" t="s">
        <v>163</v>
      </c>
      <c r="D110" s="98" t="s">
        <v>213</v>
      </c>
      <c r="E110" s="99">
        <v>44440</v>
      </c>
      <c r="F110" s="100" t="s">
        <v>214</v>
      </c>
      <c r="G110" s="99">
        <v>44443</v>
      </c>
      <c r="H110" s="101" t="s">
        <v>914</v>
      </c>
      <c r="I110" s="102">
        <v>100</v>
      </c>
      <c r="J110" s="102">
        <v>30</v>
      </c>
      <c r="K110" s="102">
        <v>14</v>
      </c>
      <c r="L110" s="102">
        <v>2</v>
      </c>
      <c r="M110" s="103">
        <v>10.5</v>
      </c>
      <c r="N110" s="104">
        <v>11</v>
      </c>
      <c r="O110" s="65">
        <v>3000</v>
      </c>
      <c r="P110" s="66">
        <f>Table224578910112[[#This Row],[PEMBULATAN]]*O110</f>
        <v>33000</v>
      </c>
    </row>
    <row r="111" spans="1:16" ht="26.25" customHeight="1" x14ac:dyDescent="0.2">
      <c r="A111" s="14"/>
      <c r="B111" s="14"/>
      <c r="C111" s="97" t="s">
        <v>164</v>
      </c>
      <c r="D111" s="98" t="s">
        <v>213</v>
      </c>
      <c r="E111" s="99">
        <v>44440</v>
      </c>
      <c r="F111" s="100" t="s">
        <v>214</v>
      </c>
      <c r="G111" s="99">
        <v>44443</v>
      </c>
      <c r="H111" s="101" t="s">
        <v>914</v>
      </c>
      <c r="I111" s="102">
        <v>96</v>
      </c>
      <c r="J111" s="102">
        <v>59</v>
      </c>
      <c r="K111" s="102">
        <v>15</v>
      </c>
      <c r="L111" s="102">
        <v>5</v>
      </c>
      <c r="M111" s="103">
        <v>21.24</v>
      </c>
      <c r="N111" s="104">
        <v>21</v>
      </c>
      <c r="O111" s="65">
        <v>3000</v>
      </c>
      <c r="P111" s="66">
        <f>Table224578910112[[#This Row],[PEMBULATAN]]*O111</f>
        <v>63000</v>
      </c>
    </row>
    <row r="112" spans="1:16" ht="26.25" customHeight="1" x14ac:dyDescent="0.2">
      <c r="A112" s="14"/>
      <c r="B112" s="14"/>
      <c r="C112" s="97" t="s">
        <v>165</v>
      </c>
      <c r="D112" s="98" t="s">
        <v>213</v>
      </c>
      <c r="E112" s="99">
        <v>44440</v>
      </c>
      <c r="F112" s="100" t="s">
        <v>214</v>
      </c>
      <c r="G112" s="99">
        <v>44443</v>
      </c>
      <c r="H112" s="101" t="s">
        <v>914</v>
      </c>
      <c r="I112" s="102">
        <v>90</v>
      </c>
      <c r="J112" s="102">
        <v>40</v>
      </c>
      <c r="K112" s="102">
        <v>35</v>
      </c>
      <c r="L112" s="102">
        <v>6</v>
      </c>
      <c r="M112" s="103">
        <v>31.5</v>
      </c>
      <c r="N112" s="104">
        <v>32</v>
      </c>
      <c r="O112" s="65">
        <v>3000</v>
      </c>
      <c r="P112" s="66">
        <f>Table224578910112[[#This Row],[PEMBULATAN]]*O112</f>
        <v>96000</v>
      </c>
    </row>
    <row r="113" spans="1:16" ht="26.25" customHeight="1" x14ac:dyDescent="0.2">
      <c r="A113" s="14"/>
      <c r="B113" s="14"/>
      <c r="C113" s="97" t="s">
        <v>166</v>
      </c>
      <c r="D113" s="98" t="s">
        <v>213</v>
      </c>
      <c r="E113" s="99">
        <v>44440</v>
      </c>
      <c r="F113" s="100" t="s">
        <v>214</v>
      </c>
      <c r="G113" s="99">
        <v>44443</v>
      </c>
      <c r="H113" s="101" t="s">
        <v>914</v>
      </c>
      <c r="I113" s="102">
        <v>95</v>
      </c>
      <c r="J113" s="102">
        <v>50</v>
      </c>
      <c r="K113" s="102">
        <v>34</v>
      </c>
      <c r="L113" s="102">
        <v>6</v>
      </c>
      <c r="M113" s="103">
        <v>40.375</v>
      </c>
      <c r="N113" s="104">
        <v>41</v>
      </c>
      <c r="O113" s="65">
        <v>3000</v>
      </c>
      <c r="P113" s="66">
        <f>Table224578910112[[#This Row],[PEMBULATAN]]*O113</f>
        <v>123000</v>
      </c>
    </row>
    <row r="114" spans="1:16" ht="26.25" customHeight="1" x14ac:dyDescent="0.2">
      <c r="A114" s="14"/>
      <c r="B114" s="14"/>
      <c r="C114" s="97" t="s">
        <v>167</v>
      </c>
      <c r="D114" s="98" t="s">
        <v>213</v>
      </c>
      <c r="E114" s="99">
        <v>44440</v>
      </c>
      <c r="F114" s="100" t="s">
        <v>214</v>
      </c>
      <c r="G114" s="99">
        <v>44443</v>
      </c>
      <c r="H114" s="101" t="s">
        <v>914</v>
      </c>
      <c r="I114" s="102">
        <v>63</v>
      </c>
      <c r="J114" s="102">
        <v>59</v>
      </c>
      <c r="K114" s="102">
        <v>30</v>
      </c>
      <c r="L114" s="102">
        <v>4</v>
      </c>
      <c r="M114" s="103">
        <v>27.877500000000001</v>
      </c>
      <c r="N114" s="104">
        <v>28</v>
      </c>
      <c r="O114" s="65">
        <v>3000</v>
      </c>
      <c r="P114" s="66">
        <f>Table224578910112[[#This Row],[PEMBULATAN]]*O114</f>
        <v>84000</v>
      </c>
    </row>
    <row r="115" spans="1:16" ht="26.25" customHeight="1" x14ac:dyDescent="0.2">
      <c r="A115" s="14"/>
      <c r="B115" s="14"/>
      <c r="C115" s="97" t="s">
        <v>168</v>
      </c>
      <c r="D115" s="98" t="s">
        <v>213</v>
      </c>
      <c r="E115" s="99">
        <v>44440</v>
      </c>
      <c r="F115" s="100" t="s">
        <v>214</v>
      </c>
      <c r="G115" s="99">
        <v>44443</v>
      </c>
      <c r="H115" s="101" t="s">
        <v>914</v>
      </c>
      <c r="I115" s="102">
        <v>65</v>
      </c>
      <c r="J115" s="102">
        <v>59</v>
      </c>
      <c r="K115" s="102">
        <v>36</v>
      </c>
      <c r="L115" s="102">
        <v>11</v>
      </c>
      <c r="M115" s="103">
        <v>34.515000000000001</v>
      </c>
      <c r="N115" s="104">
        <v>35</v>
      </c>
      <c r="O115" s="65">
        <v>3000</v>
      </c>
      <c r="P115" s="66">
        <f>Table224578910112[[#This Row],[PEMBULATAN]]*O115</f>
        <v>105000</v>
      </c>
    </row>
    <row r="116" spans="1:16" ht="26.25" customHeight="1" x14ac:dyDescent="0.2">
      <c r="A116" s="14"/>
      <c r="B116" s="14"/>
      <c r="C116" s="97" t="s">
        <v>169</v>
      </c>
      <c r="D116" s="98" t="s">
        <v>213</v>
      </c>
      <c r="E116" s="99">
        <v>44440</v>
      </c>
      <c r="F116" s="100" t="s">
        <v>214</v>
      </c>
      <c r="G116" s="99">
        <v>44443</v>
      </c>
      <c r="H116" s="101" t="s">
        <v>914</v>
      </c>
      <c r="I116" s="102">
        <v>98</v>
      </c>
      <c r="J116" s="102">
        <v>68</v>
      </c>
      <c r="K116" s="102">
        <v>38</v>
      </c>
      <c r="L116" s="102">
        <v>6</v>
      </c>
      <c r="M116" s="103">
        <v>63.308</v>
      </c>
      <c r="N116" s="104">
        <v>64</v>
      </c>
      <c r="O116" s="65">
        <v>3000</v>
      </c>
      <c r="P116" s="66">
        <f>Table224578910112[[#This Row],[PEMBULATAN]]*O116</f>
        <v>192000</v>
      </c>
    </row>
    <row r="117" spans="1:16" ht="26.25" customHeight="1" x14ac:dyDescent="0.2">
      <c r="A117" s="14"/>
      <c r="B117" s="14"/>
      <c r="C117" s="97" t="s">
        <v>170</v>
      </c>
      <c r="D117" s="98" t="s">
        <v>213</v>
      </c>
      <c r="E117" s="99">
        <v>44440</v>
      </c>
      <c r="F117" s="100" t="s">
        <v>214</v>
      </c>
      <c r="G117" s="99">
        <v>44443</v>
      </c>
      <c r="H117" s="101" t="s">
        <v>914</v>
      </c>
      <c r="I117" s="102">
        <v>70</v>
      </c>
      <c r="J117" s="102">
        <v>60</v>
      </c>
      <c r="K117" s="102">
        <v>20</v>
      </c>
      <c r="L117" s="102">
        <v>6</v>
      </c>
      <c r="M117" s="103">
        <v>21</v>
      </c>
      <c r="N117" s="104">
        <v>21</v>
      </c>
      <c r="O117" s="65">
        <v>3000</v>
      </c>
      <c r="P117" s="66">
        <f>Table224578910112[[#This Row],[PEMBULATAN]]*O117</f>
        <v>63000</v>
      </c>
    </row>
    <row r="118" spans="1:16" ht="26.25" customHeight="1" x14ac:dyDescent="0.2">
      <c r="A118" s="14"/>
      <c r="B118" s="14"/>
      <c r="C118" s="97" t="s">
        <v>171</v>
      </c>
      <c r="D118" s="98" t="s">
        <v>213</v>
      </c>
      <c r="E118" s="99">
        <v>44440</v>
      </c>
      <c r="F118" s="100" t="s">
        <v>214</v>
      </c>
      <c r="G118" s="99">
        <v>44443</v>
      </c>
      <c r="H118" s="101" t="s">
        <v>914</v>
      </c>
      <c r="I118" s="102">
        <v>84</v>
      </c>
      <c r="J118" s="102">
        <v>55</v>
      </c>
      <c r="K118" s="102">
        <v>34</v>
      </c>
      <c r="L118" s="102">
        <v>8</v>
      </c>
      <c r="M118" s="103">
        <v>39.270000000000003</v>
      </c>
      <c r="N118" s="104">
        <v>39</v>
      </c>
      <c r="O118" s="65">
        <v>3000</v>
      </c>
      <c r="P118" s="66">
        <f>Table224578910112[[#This Row],[PEMBULATAN]]*O118</f>
        <v>117000</v>
      </c>
    </row>
    <row r="119" spans="1:16" ht="26.25" customHeight="1" x14ac:dyDescent="0.2">
      <c r="A119" s="14"/>
      <c r="B119" s="14"/>
      <c r="C119" s="97" t="s">
        <v>172</v>
      </c>
      <c r="D119" s="98" t="s">
        <v>213</v>
      </c>
      <c r="E119" s="99">
        <v>44440</v>
      </c>
      <c r="F119" s="100" t="s">
        <v>214</v>
      </c>
      <c r="G119" s="99">
        <v>44443</v>
      </c>
      <c r="H119" s="101" t="s">
        <v>914</v>
      </c>
      <c r="I119" s="102">
        <v>62</v>
      </c>
      <c r="J119" s="102">
        <v>40</v>
      </c>
      <c r="K119" s="102">
        <v>18</v>
      </c>
      <c r="L119" s="102">
        <v>5</v>
      </c>
      <c r="M119" s="103">
        <v>11.16</v>
      </c>
      <c r="N119" s="104">
        <v>11</v>
      </c>
      <c r="O119" s="65">
        <v>3000</v>
      </c>
      <c r="P119" s="66">
        <f>Table224578910112[[#This Row],[PEMBULATAN]]*O119</f>
        <v>33000</v>
      </c>
    </row>
    <row r="120" spans="1:16" ht="26.25" customHeight="1" x14ac:dyDescent="0.2">
      <c r="A120" s="14"/>
      <c r="B120" s="14"/>
      <c r="C120" s="97" t="s">
        <v>173</v>
      </c>
      <c r="D120" s="98" t="s">
        <v>213</v>
      </c>
      <c r="E120" s="99">
        <v>44440</v>
      </c>
      <c r="F120" s="100" t="s">
        <v>214</v>
      </c>
      <c r="G120" s="99">
        <v>44443</v>
      </c>
      <c r="H120" s="101" t="s">
        <v>914</v>
      </c>
      <c r="I120" s="102">
        <v>70</v>
      </c>
      <c r="J120" s="102">
        <v>63</v>
      </c>
      <c r="K120" s="102">
        <v>11</v>
      </c>
      <c r="L120" s="102">
        <v>3</v>
      </c>
      <c r="M120" s="103">
        <v>12.1275</v>
      </c>
      <c r="N120" s="104">
        <v>12</v>
      </c>
      <c r="O120" s="65">
        <v>3000</v>
      </c>
      <c r="P120" s="66">
        <f>Table224578910112[[#This Row],[PEMBULATAN]]*O120</f>
        <v>36000</v>
      </c>
    </row>
    <row r="121" spans="1:16" ht="26.25" customHeight="1" x14ac:dyDescent="0.2">
      <c r="A121" s="14"/>
      <c r="B121" s="14"/>
      <c r="C121" s="97" t="s">
        <v>174</v>
      </c>
      <c r="D121" s="98" t="s">
        <v>213</v>
      </c>
      <c r="E121" s="99">
        <v>44440</v>
      </c>
      <c r="F121" s="100" t="s">
        <v>214</v>
      </c>
      <c r="G121" s="99">
        <v>44443</v>
      </c>
      <c r="H121" s="101" t="s">
        <v>914</v>
      </c>
      <c r="I121" s="102">
        <v>45</v>
      </c>
      <c r="J121" s="102">
        <v>37</v>
      </c>
      <c r="K121" s="102">
        <v>15</v>
      </c>
      <c r="L121" s="102">
        <v>4</v>
      </c>
      <c r="M121" s="103">
        <v>6.2437500000000004</v>
      </c>
      <c r="N121" s="104">
        <v>6</v>
      </c>
      <c r="O121" s="65">
        <v>3000</v>
      </c>
      <c r="P121" s="66">
        <f>Table224578910112[[#This Row],[PEMBULATAN]]*O121</f>
        <v>18000</v>
      </c>
    </row>
    <row r="122" spans="1:16" ht="26.25" customHeight="1" x14ac:dyDescent="0.2">
      <c r="A122" s="14"/>
      <c r="B122" s="14"/>
      <c r="C122" s="97" t="s">
        <v>175</v>
      </c>
      <c r="D122" s="98" t="s">
        <v>213</v>
      </c>
      <c r="E122" s="99">
        <v>44440</v>
      </c>
      <c r="F122" s="100" t="s">
        <v>214</v>
      </c>
      <c r="G122" s="99">
        <v>44443</v>
      </c>
      <c r="H122" s="101" t="s">
        <v>914</v>
      </c>
      <c r="I122" s="102">
        <v>80</v>
      </c>
      <c r="J122" s="102">
        <v>60</v>
      </c>
      <c r="K122" s="102">
        <v>24</v>
      </c>
      <c r="L122" s="102">
        <v>9</v>
      </c>
      <c r="M122" s="103">
        <v>28.8</v>
      </c>
      <c r="N122" s="104">
        <v>29</v>
      </c>
      <c r="O122" s="65">
        <v>3000</v>
      </c>
      <c r="P122" s="66">
        <f>Table224578910112[[#This Row],[PEMBULATAN]]*O122</f>
        <v>87000</v>
      </c>
    </row>
    <row r="123" spans="1:16" ht="26.25" customHeight="1" x14ac:dyDescent="0.2">
      <c r="A123" s="14"/>
      <c r="B123" s="14"/>
      <c r="C123" s="97" t="s">
        <v>176</v>
      </c>
      <c r="D123" s="98" t="s">
        <v>213</v>
      </c>
      <c r="E123" s="99">
        <v>44440</v>
      </c>
      <c r="F123" s="100" t="s">
        <v>214</v>
      </c>
      <c r="G123" s="99">
        <v>44443</v>
      </c>
      <c r="H123" s="101" t="s">
        <v>914</v>
      </c>
      <c r="I123" s="102">
        <v>50</v>
      </c>
      <c r="J123" s="102">
        <v>35</v>
      </c>
      <c r="K123" s="102">
        <v>14</v>
      </c>
      <c r="L123" s="102">
        <v>2</v>
      </c>
      <c r="M123" s="103">
        <v>6.125</v>
      </c>
      <c r="N123" s="104">
        <v>6</v>
      </c>
      <c r="O123" s="65">
        <v>3000</v>
      </c>
      <c r="P123" s="66">
        <f>Table224578910112[[#This Row],[PEMBULATAN]]*O123</f>
        <v>18000</v>
      </c>
    </row>
    <row r="124" spans="1:16" ht="26.25" customHeight="1" x14ac:dyDescent="0.2">
      <c r="A124" s="14"/>
      <c r="B124" s="14"/>
      <c r="C124" s="97" t="s">
        <v>177</v>
      </c>
      <c r="D124" s="98" t="s">
        <v>213</v>
      </c>
      <c r="E124" s="99">
        <v>44440</v>
      </c>
      <c r="F124" s="100" t="s">
        <v>214</v>
      </c>
      <c r="G124" s="99">
        <v>44443</v>
      </c>
      <c r="H124" s="101" t="s">
        <v>914</v>
      </c>
      <c r="I124" s="102">
        <v>53</v>
      </c>
      <c r="J124" s="102">
        <v>35</v>
      </c>
      <c r="K124" s="102">
        <v>13</v>
      </c>
      <c r="L124" s="102">
        <v>4</v>
      </c>
      <c r="M124" s="103">
        <v>6.0287499999999996</v>
      </c>
      <c r="N124" s="104">
        <v>6</v>
      </c>
      <c r="O124" s="65">
        <v>3000</v>
      </c>
      <c r="P124" s="66">
        <f>Table224578910112[[#This Row],[PEMBULATAN]]*O124</f>
        <v>18000</v>
      </c>
    </row>
    <row r="125" spans="1:16" ht="26.25" customHeight="1" x14ac:dyDescent="0.2">
      <c r="A125" s="14"/>
      <c r="B125" s="14"/>
      <c r="C125" s="97" t="s">
        <v>178</v>
      </c>
      <c r="D125" s="98" t="s">
        <v>213</v>
      </c>
      <c r="E125" s="99">
        <v>44440</v>
      </c>
      <c r="F125" s="100" t="s">
        <v>214</v>
      </c>
      <c r="G125" s="99">
        <v>44443</v>
      </c>
      <c r="H125" s="101" t="s">
        <v>914</v>
      </c>
      <c r="I125" s="102">
        <v>103</v>
      </c>
      <c r="J125" s="102">
        <v>64</v>
      </c>
      <c r="K125" s="102">
        <v>30</v>
      </c>
      <c r="L125" s="102">
        <v>14</v>
      </c>
      <c r="M125" s="103">
        <v>49.44</v>
      </c>
      <c r="N125" s="104">
        <v>50</v>
      </c>
      <c r="O125" s="65">
        <v>3000</v>
      </c>
      <c r="P125" s="66">
        <f>Table224578910112[[#This Row],[PEMBULATAN]]*O125</f>
        <v>150000</v>
      </c>
    </row>
    <row r="126" spans="1:16" ht="26.25" customHeight="1" x14ac:dyDescent="0.2">
      <c r="A126" s="14"/>
      <c r="B126" s="14"/>
      <c r="C126" s="97" t="s">
        <v>179</v>
      </c>
      <c r="D126" s="98" t="s">
        <v>213</v>
      </c>
      <c r="E126" s="99">
        <v>44440</v>
      </c>
      <c r="F126" s="100" t="s">
        <v>214</v>
      </c>
      <c r="G126" s="99">
        <v>44443</v>
      </c>
      <c r="H126" s="101" t="s">
        <v>914</v>
      </c>
      <c r="I126" s="102">
        <v>78</v>
      </c>
      <c r="J126" s="102">
        <v>53</v>
      </c>
      <c r="K126" s="102">
        <v>18</v>
      </c>
      <c r="L126" s="102">
        <v>7</v>
      </c>
      <c r="M126" s="103">
        <v>18.603000000000002</v>
      </c>
      <c r="N126" s="104">
        <v>19</v>
      </c>
      <c r="O126" s="65">
        <v>3000</v>
      </c>
      <c r="P126" s="66">
        <f>Table224578910112[[#This Row],[PEMBULATAN]]*O126</f>
        <v>57000</v>
      </c>
    </row>
    <row r="127" spans="1:16" ht="26.25" customHeight="1" x14ac:dyDescent="0.2">
      <c r="A127" s="14"/>
      <c r="B127" s="14"/>
      <c r="C127" s="97" t="s">
        <v>180</v>
      </c>
      <c r="D127" s="98" t="s">
        <v>213</v>
      </c>
      <c r="E127" s="99">
        <v>44440</v>
      </c>
      <c r="F127" s="100" t="s">
        <v>214</v>
      </c>
      <c r="G127" s="99">
        <v>44443</v>
      </c>
      <c r="H127" s="101" t="s">
        <v>914</v>
      </c>
      <c r="I127" s="102">
        <v>87</v>
      </c>
      <c r="J127" s="102">
        <v>62</v>
      </c>
      <c r="K127" s="102">
        <v>40</v>
      </c>
      <c r="L127" s="102">
        <v>20</v>
      </c>
      <c r="M127" s="103">
        <v>53.94</v>
      </c>
      <c r="N127" s="104">
        <v>54</v>
      </c>
      <c r="O127" s="65">
        <v>3000</v>
      </c>
      <c r="P127" s="66">
        <f>Table224578910112[[#This Row],[PEMBULATAN]]*O127</f>
        <v>162000</v>
      </c>
    </row>
    <row r="128" spans="1:16" ht="26.25" customHeight="1" x14ac:dyDescent="0.2">
      <c r="A128" s="14"/>
      <c r="B128" s="14"/>
      <c r="C128" s="97" t="s">
        <v>181</v>
      </c>
      <c r="D128" s="98" t="s">
        <v>213</v>
      </c>
      <c r="E128" s="99">
        <v>44440</v>
      </c>
      <c r="F128" s="100" t="s">
        <v>214</v>
      </c>
      <c r="G128" s="99">
        <v>44443</v>
      </c>
      <c r="H128" s="101" t="s">
        <v>914</v>
      </c>
      <c r="I128" s="102">
        <v>32</v>
      </c>
      <c r="J128" s="102">
        <v>34</v>
      </c>
      <c r="K128" s="102">
        <v>16</v>
      </c>
      <c r="L128" s="102">
        <v>7</v>
      </c>
      <c r="M128" s="103">
        <v>4.3520000000000003</v>
      </c>
      <c r="N128" s="104">
        <v>7</v>
      </c>
      <c r="O128" s="65">
        <v>3000</v>
      </c>
      <c r="P128" s="66">
        <f>Table224578910112[[#This Row],[PEMBULATAN]]*O128</f>
        <v>21000</v>
      </c>
    </row>
    <row r="129" spans="1:16" ht="26.25" customHeight="1" x14ac:dyDescent="0.2">
      <c r="A129" s="14"/>
      <c r="B129" s="14"/>
      <c r="C129" s="97" t="s">
        <v>182</v>
      </c>
      <c r="D129" s="98" t="s">
        <v>213</v>
      </c>
      <c r="E129" s="99">
        <v>44440</v>
      </c>
      <c r="F129" s="100" t="s">
        <v>214</v>
      </c>
      <c r="G129" s="99">
        <v>44443</v>
      </c>
      <c r="H129" s="101" t="s">
        <v>914</v>
      </c>
      <c r="I129" s="102">
        <v>60</v>
      </c>
      <c r="J129" s="102">
        <v>40</v>
      </c>
      <c r="K129" s="102">
        <v>40</v>
      </c>
      <c r="L129" s="102">
        <v>6</v>
      </c>
      <c r="M129" s="103">
        <v>24</v>
      </c>
      <c r="N129" s="104">
        <v>24</v>
      </c>
      <c r="O129" s="65">
        <v>3000</v>
      </c>
      <c r="P129" s="66">
        <f>Table224578910112[[#This Row],[PEMBULATAN]]*O129</f>
        <v>72000</v>
      </c>
    </row>
    <row r="130" spans="1:16" ht="26.25" customHeight="1" x14ac:dyDescent="0.2">
      <c r="A130" s="14"/>
      <c r="B130" s="14"/>
      <c r="C130" s="97" t="s">
        <v>183</v>
      </c>
      <c r="D130" s="98" t="s">
        <v>213</v>
      </c>
      <c r="E130" s="99">
        <v>44440</v>
      </c>
      <c r="F130" s="100" t="s">
        <v>214</v>
      </c>
      <c r="G130" s="99">
        <v>44443</v>
      </c>
      <c r="H130" s="101" t="s">
        <v>914</v>
      </c>
      <c r="I130" s="102">
        <v>95</v>
      </c>
      <c r="J130" s="102">
        <v>67</v>
      </c>
      <c r="K130" s="102">
        <v>27</v>
      </c>
      <c r="L130" s="102">
        <v>29</v>
      </c>
      <c r="M130" s="103">
        <v>42.963749999999997</v>
      </c>
      <c r="N130" s="104">
        <v>43</v>
      </c>
      <c r="O130" s="65">
        <v>3000</v>
      </c>
      <c r="P130" s="66">
        <f>Table224578910112[[#This Row],[PEMBULATAN]]*O130</f>
        <v>129000</v>
      </c>
    </row>
    <row r="131" spans="1:16" ht="26.25" customHeight="1" x14ac:dyDescent="0.2">
      <c r="A131" s="14"/>
      <c r="B131" s="14"/>
      <c r="C131" s="97" t="s">
        <v>184</v>
      </c>
      <c r="D131" s="98" t="s">
        <v>213</v>
      </c>
      <c r="E131" s="99">
        <v>44440</v>
      </c>
      <c r="F131" s="100" t="s">
        <v>214</v>
      </c>
      <c r="G131" s="99">
        <v>44443</v>
      </c>
      <c r="H131" s="101" t="s">
        <v>914</v>
      </c>
      <c r="I131" s="102">
        <v>127</v>
      </c>
      <c r="J131" s="102">
        <v>39</v>
      </c>
      <c r="K131" s="102">
        <v>49</v>
      </c>
      <c r="L131" s="102">
        <v>16</v>
      </c>
      <c r="M131" s="103">
        <v>60.674250000000001</v>
      </c>
      <c r="N131" s="104">
        <v>61</v>
      </c>
      <c r="O131" s="65">
        <v>3000</v>
      </c>
      <c r="P131" s="66">
        <f>Table224578910112[[#This Row],[PEMBULATAN]]*O131</f>
        <v>183000</v>
      </c>
    </row>
    <row r="132" spans="1:16" ht="26.25" customHeight="1" x14ac:dyDescent="0.2">
      <c r="A132" s="14"/>
      <c r="B132" s="14"/>
      <c r="C132" s="97" t="s">
        <v>185</v>
      </c>
      <c r="D132" s="98" t="s">
        <v>213</v>
      </c>
      <c r="E132" s="99">
        <v>44440</v>
      </c>
      <c r="F132" s="100" t="s">
        <v>214</v>
      </c>
      <c r="G132" s="99">
        <v>44443</v>
      </c>
      <c r="H132" s="101" t="s">
        <v>914</v>
      </c>
      <c r="I132" s="102">
        <v>85</v>
      </c>
      <c r="J132" s="102">
        <v>55</v>
      </c>
      <c r="K132" s="102">
        <v>17</v>
      </c>
      <c r="L132" s="102">
        <v>6</v>
      </c>
      <c r="M132" s="103">
        <v>19.868749999999999</v>
      </c>
      <c r="N132" s="104">
        <v>20</v>
      </c>
      <c r="O132" s="65">
        <v>3000</v>
      </c>
      <c r="P132" s="66">
        <f>Table224578910112[[#This Row],[PEMBULATAN]]*O132</f>
        <v>60000</v>
      </c>
    </row>
    <row r="133" spans="1:16" ht="26.25" customHeight="1" x14ac:dyDescent="0.2">
      <c r="A133" s="14"/>
      <c r="B133" s="14"/>
      <c r="C133" s="97" t="s">
        <v>186</v>
      </c>
      <c r="D133" s="98" t="s">
        <v>213</v>
      </c>
      <c r="E133" s="99">
        <v>44440</v>
      </c>
      <c r="F133" s="100" t="s">
        <v>214</v>
      </c>
      <c r="G133" s="99">
        <v>44443</v>
      </c>
      <c r="H133" s="101" t="s">
        <v>914</v>
      </c>
      <c r="I133" s="102">
        <v>94</v>
      </c>
      <c r="J133" s="102">
        <v>60</v>
      </c>
      <c r="K133" s="102">
        <v>39</v>
      </c>
      <c r="L133" s="102">
        <v>24</v>
      </c>
      <c r="M133" s="103">
        <v>54.99</v>
      </c>
      <c r="N133" s="104">
        <v>55</v>
      </c>
      <c r="O133" s="65">
        <v>3000</v>
      </c>
      <c r="P133" s="66">
        <f>Table224578910112[[#This Row],[PEMBULATAN]]*O133</f>
        <v>165000</v>
      </c>
    </row>
    <row r="134" spans="1:16" ht="26.25" customHeight="1" x14ac:dyDescent="0.2">
      <c r="A134" s="14"/>
      <c r="B134" s="14"/>
      <c r="C134" s="97" t="s">
        <v>187</v>
      </c>
      <c r="D134" s="98" t="s">
        <v>213</v>
      </c>
      <c r="E134" s="99">
        <v>44440</v>
      </c>
      <c r="F134" s="100" t="s">
        <v>214</v>
      </c>
      <c r="G134" s="99">
        <v>44443</v>
      </c>
      <c r="H134" s="101" t="s">
        <v>914</v>
      </c>
      <c r="I134" s="102">
        <v>90</v>
      </c>
      <c r="J134" s="102">
        <v>50</v>
      </c>
      <c r="K134" s="102">
        <v>43</v>
      </c>
      <c r="L134" s="102">
        <v>10</v>
      </c>
      <c r="M134" s="103">
        <v>48.375</v>
      </c>
      <c r="N134" s="104">
        <v>49</v>
      </c>
      <c r="O134" s="65">
        <v>3000</v>
      </c>
      <c r="P134" s="66">
        <f>Table224578910112[[#This Row],[PEMBULATAN]]*O134</f>
        <v>147000</v>
      </c>
    </row>
    <row r="135" spans="1:16" ht="26.25" customHeight="1" x14ac:dyDescent="0.2">
      <c r="A135" s="14"/>
      <c r="B135" s="14"/>
      <c r="C135" s="74" t="s">
        <v>188</v>
      </c>
      <c r="D135" s="79" t="s">
        <v>213</v>
      </c>
      <c r="E135" s="13">
        <v>44440</v>
      </c>
      <c r="F135" s="77" t="s">
        <v>214</v>
      </c>
      <c r="G135" s="13">
        <v>44443</v>
      </c>
      <c r="H135" s="78" t="s">
        <v>914</v>
      </c>
      <c r="I135" s="16">
        <v>90</v>
      </c>
      <c r="J135" s="16">
        <v>55</v>
      </c>
      <c r="K135" s="16">
        <v>37</v>
      </c>
      <c r="L135" s="16">
        <v>23</v>
      </c>
      <c r="M135" s="82">
        <v>45.787500000000001</v>
      </c>
      <c r="N135" s="73">
        <v>46</v>
      </c>
      <c r="O135" s="65">
        <v>3000</v>
      </c>
      <c r="P135" s="66">
        <f>Table224578910112[[#This Row],[PEMBULATAN]]*O135</f>
        <v>138000</v>
      </c>
    </row>
    <row r="136" spans="1:16" ht="26.25" customHeight="1" x14ac:dyDescent="0.2">
      <c r="A136" s="14"/>
      <c r="B136" s="14"/>
      <c r="C136" s="74" t="s">
        <v>189</v>
      </c>
      <c r="D136" s="79" t="s">
        <v>213</v>
      </c>
      <c r="E136" s="13">
        <v>44440</v>
      </c>
      <c r="F136" s="77" t="s">
        <v>214</v>
      </c>
      <c r="G136" s="13">
        <v>44443</v>
      </c>
      <c r="H136" s="78" t="s">
        <v>914</v>
      </c>
      <c r="I136" s="16">
        <v>63</v>
      </c>
      <c r="J136" s="16">
        <v>40</v>
      </c>
      <c r="K136" s="16">
        <v>27</v>
      </c>
      <c r="L136" s="16">
        <v>6</v>
      </c>
      <c r="M136" s="82">
        <v>17.010000000000002</v>
      </c>
      <c r="N136" s="73">
        <v>17</v>
      </c>
      <c r="O136" s="65">
        <v>3000</v>
      </c>
      <c r="P136" s="66">
        <f>Table224578910112[[#This Row],[PEMBULATAN]]*O136</f>
        <v>51000</v>
      </c>
    </row>
    <row r="137" spans="1:16" ht="26.25" customHeight="1" x14ac:dyDescent="0.2">
      <c r="A137" s="14"/>
      <c r="B137" s="14"/>
      <c r="C137" s="74" t="s">
        <v>190</v>
      </c>
      <c r="D137" s="79" t="s">
        <v>213</v>
      </c>
      <c r="E137" s="13">
        <v>44440</v>
      </c>
      <c r="F137" s="77" t="s">
        <v>214</v>
      </c>
      <c r="G137" s="13">
        <v>44443</v>
      </c>
      <c r="H137" s="78" t="s">
        <v>914</v>
      </c>
      <c r="I137" s="16">
        <v>73</v>
      </c>
      <c r="J137" s="16">
        <v>58</v>
      </c>
      <c r="K137" s="16">
        <v>32</v>
      </c>
      <c r="L137" s="16">
        <v>10</v>
      </c>
      <c r="M137" s="82">
        <v>33.872</v>
      </c>
      <c r="N137" s="73">
        <v>34</v>
      </c>
      <c r="O137" s="65">
        <v>3000</v>
      </c>
      <c r="P137" s="66">
        <f>Table224578910112[[#This Row],[PEMBULATAN]]*O137</f>
        <v>102000</v>
      </c>
    </row>
    <row r="138" spans="1:16" ht="26.25" customHeight="1" x14ac:dyDescent="0.2">
      <c r="A138" s="14"/>
      <c r="B138" s="14"/>
      <c r="C138" s="74" t="s">
        <v>191</v>
      </c>
      <c r="D138" s="79" t="s">
        <v>213</v>
      </c>
      <c r="E138" s="13">
        <v>44440</v>
      </c>
      <c r="F138" s="77" t="s">
        <v>214</v>
      </c>
      <c r="G138" s="13">
        <v>44443</v>
      </c>
      <c r="H138" s="78" t="s">
        <v>914</v>
      </c>
      <c r="I138" s="16">
        <v>51</v>
      </c>
      <c r="J138" s="16">
        <v>64</v>
      </c>
      <c r="K138" s="16">
        <v>28</v>
      </c>
      <c r="L138" s="16">
        <v>5</v>
      </c>
      <c r="M138" s="82">
        <v>22.847999999999999</v>
      </c>
      <c r="N138" s="73">
        <v>23</v>
      </c>
      <c r="O138" s="65">
        <v>3000</v>
      </c>
      <c r="P138" s="66">
        <f>Table224578910112[[#This Row],[PEMBULATAN]]*O138</f>
        <v>69000</v>
      </c>
    </row>
    <row r="139" spans="1:16" ht="26.25" customHeight="1" x14ac:dyDescent="0.2">
      <c r="A139" s="14"/>
      <c r="B139" s="14"/>
      <c r="C139" s="74" t="s">
        <v>192</v>
      </c>
      <c r="D139" s="79" t="s">
        <v>213</v>
      </c>
      <c r="E139" s="13">
        <v>44440</v>
      </c>
      <c r="F139" s="77" t="s">
        <v>214</v>
      </c>
      <c r="G139" s="13">
        <v>44443</v>
      </c>
      <c r="H139" s="78" t="s">
        <v>914</v>
      </c>
      <c r="I139" s="16">
        <v>100</v>
      </c>
      <c r="J139" s="16">
        <v>59</v>
      </c>
      <c r="K139" s="16">
        <v>37</v>
      </c>
      <c r="L139" s="16">
        <v>53</v>
      </c>
      <c r="M139" s="82">
        <v>54.575000000000003</v>
      </c>
      <c r="N139" s="73">
        <v>55</v>
      </c>
      <c r="O139" s="65">
        <v>3000</v>
      </c>
      <c r="P139" s="66">
        <f>Table224578910112[[#This Row],[PEMBULATAN]]*O139</f>
        <v>165000</v>
      </c>
    </row>
    <row r="140" spans="1:16" ht="26.25" customHeight="1" x14ac:dyDescent="0.2">
      <c r="A140" s="14"/>
      <c r="B140" s="14"/>
      <c r="C140" s="74" t="s">
        <v>193</v>
      </c>
      <c r="D140" s="79" t="s">
        <v>213</v>
      </c>
      <c r="E140" s="13">
        <v>44440</v>
      </c>
      <c r="F140" s="77" t="s">
        <v>214</v>
      </c>
      <c r="G140" s="13">
        <v>44443</v>
      </c>
      <c r="H140" s="78" t="s">
        <v>914</v>
      </c>
      <c r="I140" s="16">
        <v>95</v>
      </c>
      <c r="J140" s="16">
        <v>60</v>
      </c>
      <c r="K140" s="16">
        <v>30</v>
      </c>
      <c r="L140" s="16">
        <v>21</v>
      </c>
      <c r="M140" s="82">
        <v>42.75</v>
      </c>
      <c r="N140" s="73">
        <v>43</v>
      </c>
      <c r="O140" s="65">
        <v>3000</v>
      </c>
      <c r="P140" s="66">
        <f>Table224578910112[[#This Row],[PEMBULATAN]]*O140</f>
        <v>129000</v>
      </c>
    </row>
    <row r="141" spans="1:16" ht="26.25" customHeight="1" x14ac:dyDescent="0.2">
      <c r="A141" s="14"/>
      <c r="B141" s="14"/>
      <c r="C141" s="74" t="s">
        <v>194</v>
      </c>
      <c r="D141" s="79" t="s">
        <v>213</v>
      </c>
      <c r="E141" s="13">
        <v>44440</v>
      </c>
      <c r="F141" s="77" t="s">
        <v>214</v>
      </c>
      <c r="G141" s="13">
        <v>44443</v>
      </c>
      <c r="H141" s="78" t="s">
        <v>914</v>
      </c>
      <c r="I141" s="16">
        <v>80</v>
      </c>
      <c r="J141" s="16">
        <v>60</v>
      </c>
      <c r="K141" s="16">
        <v>30</v>
      </c>
      <c r="L141" s="16">
        <v>13</v>
      </c>
      <c r="M141" s="82">
        <v>36</v>
      </c>
      <c r="N141" s="73">
        <v>36</v>
      </c>
      <c r="O141" s="65">
        <v>3000</v>
      </c>
      <c r="P141" s="66">
        <f>Table224578910112[[#This Row],[PEMBULATAN]]*O141</f>
        <v>108000</v>
      </c>
    </row>
    <row r="142" spans="1:16" ht="26.25" customHeight="1" x14ac:dyDescent="0.2">
      <c r="A142" s="14"/>
      <c r="B142" s="14"/>
      <c r="C142" s="74" t="s">
        <v>195</v>
      </c>
      <c r="D142" s="79" t="s">
        <v>213</v>
      </c>
      <c r="E142" s="13">
        <v>44440</v>
      </c>
      <c r="F142" s="77" t="s">
        <v>214</v>
      </c>
      <c r="G142" s="13">
        <v>44443</v>
      </c>
      <c r="H142" s="78" t="s">
        <v>914</v>
      </c>
      <c r="I142" s="16">
        <v>70</v>
      </c>
      <c r="J142" s="16">
        <v>60</v>
      </c>
      <c r="K142" s="16">
        <v>27</v>
      </c>
      <c r="L142" s="16">
        <v>18</v>
      </c>
      <c r="M142" s="82">
        <v>28.35</v>
      </c>
      <c r="N142" s="73">
        <v>29</v>
      </c>
      <c r="O142" s="65">
        <v>3000</v>
      </c>
      <c r="P142" s="66">
        <f>Table224578910112[[#This Row],[PEMBULATAN]]*O142</f>
        <v>87000</v>
      </c>
    </row>
    <row r="143" spans="1:16" ht="26.25" customHeight="1" x14ac:dyDescent="0.2">
      <c r="A143" s="14"/>
      <c r="B143" s="14"/>
      <c r="C143" s="74" t="s">
        <v>196</v>
      </c>
      <c r="D143" s="79" t="s">
        <v>213</v>
      </c>
      <c r="E143" s="13">
        <v>44440</v>
      </c>
      <c r="F143" s="77" t="s">
        <v>214</v>
      </c>
      <c r="G143" s="13">
        <v>44443</v>
      </c>
      <c r="H143" s="78" t="s">
        <v>914</v>
      </c>
      <c r="I143" s="16">
        <v>78</v>
      </c>
      <c r="J143" s="16">
        <v>50</v>
      </c>
      <c r="K143" s="16">
        <v>38</v>
      </c>
      <c r="L143" s="16">
        <v>29</v>
      </c>
      <c r="M143" s="82">
        <v>37.049999999999997</v>
      </c>
      <c r="N143" s="73">
        <v>37</v>
      </c>
      <c r="O143" s="65">
        <v>3000</v>
      </c>
      <c r="P143" s="66">
        <f>Table224578910112[[#This Row],[PEMBULATAN]]*O143</f>
        <v>111000</v>
      </c>
    </row>
    <row r="144" spans="1:16" ht="26.25" customHeight="1" x14ac:dyDescent="0.2">
      <c r="A144" s="14"/>
      <c r="B144" s="14"/>
      <c r="C144" s="74" t="s">
        <v>197</v>
      </c>
      <c r="D144" s="79" t="s">
        <v>213</v>
      </c>
      <c r="E144" s="13">
        <v>44440</v>
      </c>
      <c r="F144" s="77" t="s">
        <v>214</v>
      </c>
      <c r="G144" s="13">
        <v>44443</v>
      </c>
      <c r="H144" s="78" t="s">
        <v>914</v>
      </c>
      <c r="I144" s="16">
        <v>98</v>
      </c>
      <c r="J144" s="16">
        <v>57</v>
      </c>
      <c r="K144" s="16">
        <v>30</v>
      </c>
      <c r="L144" s="16">
        <v>13</v>
      </c>
      <c r="M144" s="82">
        <v>41.895000000000003</v>
      </c>
      <c r="N144" s="73">
        <v>42</v>
      </c>
      <c r="O144" s="65">
        <v>3000</v>
      </c>
      <c r="P144" s="66">
        <f>Table224578910112[[#This Row],[PEMBULATAN]]*O144</f>
        <v>126000</v>
      </c>
    </row>
    <row r="145" spans="1:16" ht="26.25" customHeight="1" x14ac:dyDescent="0.2">
      <c r="A145" s="14"/>
      <c r="B145" s="14"/>
      <c r="C145" s="74" t="s">
        <v>198</v>
      </c>
      <c r="D145" s="79" t="s">
        <v>213</v>
      </c>
      <c r="E145" s="13">
        <v>44440</v>
      </c>
      <c r="F145" s="77" t="s">
        <v>214</v>
      </c>
      <c r="G145" s="13">
        <v>44443</v>
      </c>
      <c r="H145" s="78" t="s">
        <v>914</v>
      </c>
      <c r="I145" s="16">
        <v>75</v>
      </c>
      <c r="J145" s="16">
        <v>65</v>
      </c>
      <c r="K145" s="16">
        <v>27</v>
      </c>
      <c r="L145" s="16">
        <v>14</v>
      </c>
      <c r="M145" s="82">
        <v>32.90625</v>
      </c>
      <c r="N145" s="73">
        <v>33</v>
      </c>
      <c r="O145" s="65">
        <v>3000</v>
      </c>
      <c r="P145" s="66">
        <f>Table224578910112[[#This Row],[PEMBULATAN]]*O145</f>
        <v>99000</v>
      </c>
    </row>
    <row r="146" spans="1:16" ht="26.25" customHeight="1" x14ac:dyDescent="0.2">
      <c r="A146" s="14"/>
      <c r="B146" s="14"/>
      <c r="C146" s="74" t="s">
        <v>199</v>
      </c>
      <c r="D146" s="79" t="s">
        <v>213</v>
      </c>
      <c r="E146" s="13">
        <v>44440</v>
      </c>
      <c r="F146" s="77" t="s">
        <v>214</v>
      </c>
      <c r="G146" s="13">
        <v>44443</v>
      </c>
      <c r="H146" s="78" t="s">
        <v>914</v>
      </c>
      <c r="I146" s="16">
        <v>96</v>
      </c>
      <c r="J146" s="16">
        <v>45</v>
      </c>
      <c r="K146" s="16">
        <v>29</v>
      </c>
      <c r="L146" s="16">
        <v>18</v>
      </c>
      <c r="M146" s="82">
        <v>31.32</v>
      </c>
      <c r="N146" s="73">
        <v>32</v>
      </c>
      <c r="O146" s="65">
        <v>3000</v>
      </c>
      <c r="P146" s="66">
        <f>Table224578910112[[#This Row],[PEMBULATAN]]*O146</f>
        <v>96000</v>
      </c>
    </row>
    <row r="147" spans="1:16" ht="26.25" customHeight="1" x14ac:dyDescent="0.2">
      <c r="A147" s="14"/>
      <c r="B147" s="14"/>
      <c r="C147" s="74" t="s">
        <v>200</v>
      </c>
      <c r="D147" s="79" t="s">
        <v>213</v>
      </c>
      <c r="E147" s="13">
        <v>44440</v>
      </c>
      <c r="F147" s="77" t="s">
        <v>214</v>
      </c>
      <c r="G147" s="13">
        <v>44443</v>
      </c>
      <c r="H147" s="78" t="s">
        <v>914</v>
      </c>
      <c r="I147" s="16">
        <v>96</v>
      </c>
      <c r="J147" s="16">
        <v>59</v>
      </c>
      <c r="K147" s="16">
        <v>30</v>
      </c>
      <c r="L147" s="16">
        <v>26</v>
      </c>
      <c r="M147" s="82">
        <v>42.48</v>
      </c>
      <c r="N147" s="73">
        <v>43</v>
      </c>
      <c r="O147" s="65">
        <v>3000</v>
      </c>
      <c r="P147" s="66">
        <f>Table224578910112[[#This Row],[PEMBULATAN]]*O147</f>
        <v>129000</v>
      </c>
    </row>
    <row r="148" spans="1:16" ht="26.25" customHeight="1" x14ac:dyDescent="0.2">
      <c r="A148" s="14"/>
      <c r="B148" s="14"/>
      <c r="C148" s="74" t="s">
        <v>201</v>
      </c>
      <c r="D148" s="79" t="s">
        <v>213</v>
      </c>
      <c r="E148" s="13">
        <v>44440</v>
      </c>
      <c r="F148" s="77" t="s">
        <v>214</v>
      </c>
      <c r="G148" s="13">
        <v>44443</v>
      </c>
      <c r="H148" s="78" t="s">
        <v>914</v>
      </c>
      <c r="I148" s="16">
        <v>66</v>
      </c>
      <c r="J148" s="16">
        <v>53</v>
      </c>
      <c r="K148" s="16">
        <v>26</v>
      </c>
      <c r="L148" s="16">
        <v>8</v>
      </c>
      <c r="M148" s="82">
        <v>22.736999999999998</v>
      </c>
      <c r="N148" s="73">
        <v>23</v>
      </c>
      <c r="O148" s="65">
        <v>3000</v>
      </c>
      <c r="P148" s="66">
        <f>Table224578910112[[#This Row],[PEMBULATAN]]*O148</f>
        <v>69000</v>
      </c>
    </row>
    <row r="149" spans="1:16" ht="26.25" customHeight="1" x14ac:dyDescent="0.2">
      <c r="A149" s="14"/>
      <c r="B149" s="14"/>
      <c r="C149" s="74" t="s">
        <v>202</v>
      </c>
      <c r="D149" s="79" t="s">
        <v>213</v>
      </c>
      <c r="E149" s="13">
        <v>44440</v>
      </c>
      <c r="F149" s="77" t="s">
        <v>214</v>
      </c>
      <c r="G149" s="13">
        <v>44443</v>
      </c>
      <c r="H149" s="78" t="s">
        <v>914</v>
      </c>
      <c r="I149" s="16">
        <v>77</v>
      </c>
      <c r="J149" s="16">
        <v>58</v>
      </c>
      <c r="K149" s="16">
        <v>28</v>
      </c>
      <c r="L149" s="16">
        <v>11</v>
      </c>
      <c r="M149" s="82">
        <v>31.262</v>
      </c>
      <c r="N149" s="73">
        <v>31</v>
      </c>
      <c r="O149" s="65">
        <v>3000</v>
      </c>
      <c r="P149" s="66">
        <f>Table224578910112[[#This Row],[PEMBULATAN]]*O149</f>
        <v>93000</v>
      </c>
    </row>
    <row r="150" spans="1:16" ht="26.25" customHeight="1" x14ac:dyDescent="0.2">
      <c r="A150" s="14"/>
      <c r="B150" s="14"/>
      <c r="C150" s="74" t="s">
        <v>203</v>
      </c>
      <c r="D150" s="79" t="s">
        <v>213</v>
      </c>
      <c r="E150" s="13">
        <v>44440</v>
      </c>
      <c r="F150" s="77" t="s">
        <v>214</v>
      </c>
      <c r="G150" s="13">
        <v>44443</v>
      </c>
      <c r="H150" s="78" t="s">
        <v>914</v>
      </c>
      <c r="I150" s="16">
        <v>89</v>
      </c>
      <c r="J150" s="16">
        <v>56</v>
      </c>
      <c r="K150" s="16">
        <v>45</v>
      </c>
      <c r="L150" s="16">
        <v>13</v>
      </c>
      <c r="M150" s="82">
        <v>56.07</v>
      </c>
      <c r="N150" s="73">
        <v>56</v>
      </c>
      <c r="O150" s="65">
        <v>3000</v>
      </c>
      <c r="P150" s="66">
        <f>Table224578910112[[#This Row],[PEMBULATAN]]*O150</f>
        <v>168000</v>
      </c>
    </row>
    <row r="151" spans="1:16" ht="26.25" customHeight="1" x14ac:dyDescent="0.2">
      <c r="A151" s="14"/>
      <c r="B151" s="14"/>
      <c r="C151" s="74" t="s">
        <v>204</v>
      </c>
      <c r="D151" s="79" t="s">
        <v>213</v>
      </c>
      <c r="E151" s="13">
        <v>44440</v>
      </c>
      <c r="F151" s="77" t="s">
        <v>214</v>
      </c>
      <c r="G151" s="13">
        <v>44443</v>
      </c>
      <c r="H151" s="78" t="s">
        <v>914</v>
      </c>
      <c r="I151" s="16">
        <v>60</v>
      </c>
      <c r="J151" s="16">
        <v>26</v>
      </c>
      <c r="K151" s="16">
        <v>80</v>
      </c>
      <c r="L151" s="16">
        <v>9</v>
      </c>
      <c r="M151" s="82">
        <v>31.2</v>
      </c>
      <c r="N151" s="73">
        <v>31</v>
      </c>
      <c r="O151" s="65">
        <v>3000</v>
      </c>
      <c r="P151" s="66">
        <f>Table224578910112[[#This Row],[PEMBULATAN]]*O151</f>
        <v>93000</v>
      </c>
    </row>
    <row r="152" spans="1:16" ht="26.25" customHeight="1" x14ac:dyDescent="0.2">
      <c r="A152" s="14"/>
      <c r="B152" s="14"/>
      <c r="C152" s="74" t="s">
        <v>205</v>
      </c>
      <c r="D152" s="79" t="s">
        <v>213</v>
      </c>
      <c r="E152" s="13">
        <v>44440</v>
      </c>
      <c r="F152" s="77" t="s">
        <v>214</v>
      </c>
      <c r="G152" s="13">
        <v>44443</v>
      </c>
      <c r="H152" s="78" t="s">
        <v>914</v>
      </c>
      <c r="I152" s="16">
        <v>106</v>
      </c>
      <c r="J152" s="16">
        <v>58</v>
      </c>
      <c r="K152" s="16">
        <v>27</v>
      </c>
      <c r="L152" s="16">
        <v>21</v>
      </c>
      <c r="M152" s="82">
        <v>41.499000000000002</v>
      </c>
      <c r="N152" s="73">
        <v>42</v>
      </c>
      <c r="O152" s="65">
        <v>3000</v>
      </c>
      <c r="P152" s="66">
        <f>Table224578910112[[#This Row],[PEMBULATAN]]*O152</f>
        <v>126000</v>
      </c>
    </row>
    <row r="153" spans="1:16" ht="26.25" customHeight="1" x14ac:dyDescent="0.2">
      <c r="A153" s="14"/>
      <c r="B153" s="14"/>
      <c r="C153" s="74" t="s">
        <v>206</v>
      </c>
      <c r="D153" s="79" t="s">
        <v>213</v>
      </c>
      <c r="E153" s="13">
        <v>44440</v>
      </c>
      <c r="F153" s="77" t="s">
        <v>214</v>
      </c>
      <c r="G153" s="13">
        <v>44443</v>
      </c>
      <c r="H153" s="78" t="s">
        <v>914</v>
      </c>
      <c r="I153" s="16">
        <v>95</v>
      </c>
      <c r="J153" s="16">
        <v>61</v>
      </c>
      <c r="K153" s="16">
        <v>25</v>
      </c>
      <c r="L153" s="16">
        <v>18</v>
      </c>
      <c r="M153" s="82">
        <v>36.21875</v>
      </c>
      <c r="N153" s="73">
        <v>36</v>
      </c>
      <c r="O153" s="65">
        <v>3000</v>
      </c>
      <c r="P153" s="66">
        <f>Table224578910112[[#This Row],[PEMBULATAN]]*O153</f>
        <v>108000</v>
      </c>
    </row>
    <row r="154" spans="1:16" ht="26.25" customHeight="1" x14ac:dyDescent="0.2">
      <c r="A154" s="14"/>
      <c r="B154" s="14"/>
      <c r="C154" s="74" t="s">
        <v>207</v>
      </c>
      <c r="D154" s="79" t="s">
        <v>213</v>
      </c>
      <c r="E154" s="13">
        <v>44440</v>
      </c>
      <c r="F154" s="77" t="s">
        <v>214</v>
      </c>
      <c r="G154" s="13">
        <v>44443</v>
      </c>
      <c r="H154" s="78" t="s">
        <v>914</v>
      </c>
      <c r="I154" s="16">
        <v>67</v>
      </c>
      <c r="J154" s="16">
        <v>58</v>
      </c>
      <c r="K154" s="16">
        <v>25</v>
      </c>
      <c r="L154" s="16">
        <v>7</v>
      </c>
      <c r="M154" s="82">
        <v>24.287500000000001</v>
      </c>
      <c r="N154" s="73">
        <v>24</v>
      </c>
      <c r="O154" s="65">
        <v>3000</v>
      </c>
      <c r="P154" s="66">
        <f>Table224578910112[[#This Row],[PEMBULATAN]]*O154</f>
        <v>72000</v>
      </c>
    </row>
    <row r="155" spans="1:16" ht="26.25" customHeight="1" x14ac:dyDescent="0.2">
      <c r="A155" s="14"/>
      <c r="B155" s="14"/>
      <c r="C155" s="74" t="s">
        <v>208</v>
      </c>
      <c r="D155" s="79" t="s">
        <v>213</v>
      </c>
      <c r="E155" s="13">
        <v>44440</v>
      </c>
      <c r="F155" s="77" t="s">
        <v>214</v>
      </c>
      <c r="G155" s="13">
        <v>44443</v>
      </c>
      <c r="H155" s="78" t="s">
        <v>914</v>
      </c>
      <c r="I155" s="16">
        <v>100</v>
      </c>
      <c r="J155" s="16">
        <v>58</v>
      </c>
      <c r="K155" s="16">
        <v>35</v>
      </c>
      <c r="L155" s="16">
        <v>34</v>
      </c>
      <c r="M155" s="82">
        <v>50.75</v>
      </c>
      <c r="N155" s="73">
        <v>51</v>
      </c>
      <c r="O155" s="65">
        <v>3000</v>
      </c>
      <c r="P155" s="66">
        <f>Table224578910112[[#This Row],[PEMBULATAN]]*O155</f>
        <v>153000</v>
      </c>
    </row>
    <row r="156" spans="1:16" ht="26.25" customHeight="1" x14ac:dyDescent="0.2">
      <c r="A156" s="14"/>
      <c r="B156" s="14"/>
      <c r="C156" s="74" t="s">
        <v>209</v>
      </c>
      <c r="D156" s="79" t="s">
        <v>213</v>
      </c>
      <c r="E156" s="13">
        <v>44440</v>
      </c>
      <c r="F156" s="77" t="s">
        <v>214</v>
      </c>
      <c r="G156" s="13">
        <v>44443</v>
      </c>
      <c r="H156" s="78" t="s">
        <v>914</v>
      </c>
      <c r="I156" s="16">
        <v>99</v>
      </c>
      <c r="J156" s="16">
        <v>58</v>
      </c>
      <c r="K156" s="16">
        <v>30</v>
      </c>
      <c r="L156" s="16">
        <v>28</v>
      </c>
      <c r="M156" s="82">
        <v>43.064999999999998</v>
      </c>
      <c r="N156" s="73">
        <v>43</v>
      </c>
      <c r="O156" s="65">
        <v>3000</v>
      </c>
      <c r="P156" s="66">
        <f>Table224578910112[[#This Row],[PEMBULATAN]]*O156</f>
        <v>129000</v>
      </c>
    </row>
    <row r="157" spans="1:16" ht="26.25" customHeight="1" x14ac:dyDescent="0.2">
      <c r="A157" s="14"/>
      <c r="B157" s="14"/>
      <c r="C157" s="74" t="s">
        <v>210</v>
      </c>
      <c r="D157" s="79" t="s">
        <v>213</v>
      </c>
      <c r="E157" s="13">
        <v>44440</v>
      </c>
      <c r="F157" s="77" t="s">
        <v>214</v>
      </c>
      <c r="G157" s="13">
        <v>44443</v>
      </c>
      <c r="H157" s="78" t="s">
        <v>914</v>
      </c>
      <c r="I157" s="16">
        <v>100</v>
      </c>
      <c r="J157" s="16">
        <v>55</v>
      </c>
      <c r="K157" s="16">
        <v>36</v>
      </c>
      <c r="L157" s="16">
        <v>17</v>
      </c>
      <c r="M157" s="82">
        <v>49.5</v>
      </c>
      <c r="N157" s="73">
        <v>50</v>
      </c>
      <c r="O157" s="65">
        <v>3000</v>
      </c>
      <c r="P157" s="66">
        <f>Table224578910112[[#This Row],[PEMBULATAN]]*O157</f>
        <v>150000</v>
      </c>
    </row>
    <row r="158" spans="1:16" ht="26.25" customHeight="1" x14ac:dyDescent="0.2">
      <c r="A158" s="14"/>
      <c r="B158" s="14"/>
      <c r="C158" s="74" t="s">
        <v>211</v>
      </c>
      <c r="D158" s="79" t="s">
        <v>213</v>
      </c>
      <c r="E158" s="13">
        <v>44440</v>
      </c>
      <c r="F158" s="77" t="s">
        <v>214</v>
      </c>
      <c r="G158" s="13">
        <v>44443</v>
      </c>
      <c r="H158" s="78" t="s">
        <v>914</v>
      </c>
      <c r="I158" s="16">
        <v>93</v>
      </c>
      <c r="J158" s="16">
        <v>52</v>
      </c>
      <c r="K158" s="16">
        <v>32</v>
      </c>
      <c r="L158" s="16">
        <v>18</v>
      </c>
      <c r="M158" s="82">
        <v>38.688000000000002</v>
      </c>
      <c r="N158" s="73">
        <v>39</v>
      </c>
      <c r="O158" s="65">
        <v>3000</v>
      </c>
      <c r="P158" s="66">
        <f>Table224578910112[[#This Row],[PEMBULATAN]]*O158</f>
        <v>117000</v>
      </c>
    </row>
    <row r="159" spans="1:16" ht="26.25" customHeight="1" x14ac:dyDescent="0.2">
      <c r="A159" s="14"/>
      <c r="B159" s="106"/>
      <c r="C159" s="74" t="s">
        <v>212</v>
      </c>
      <c r="D159" s="79" t="s">
        <v>213</v>
      </c>
      <c r="E159" s="13">
        <v>44440</v>
      </c>
      <c r="F159" s="77" t="s">
        <v>214</v>
      </c>
      <c r="G159" s="13">
        <v>44443</v>
      </c>
      <c r="H159" s="78" t="s">
        <v>914</v>
      </c>
      <c r="I159" s="16">
        <v>94</v>
      </c>
      <c r="J159" s="16">
        <v>57</v>
      </c>
      <c r="K159" s="16">
        <v>30</v>
      </c>
      <c r="L159" s="16">
        <v>14</v>
      </c>
      <c r="M159" s="82">
        <v>40.185000000000002</v>
      </c>
      <c r="N159" s="73">
        <v>40</v>
      </c>
      <c r="O159" s="65">
        <v>3000</v>
      </c>
      <c r="P159" s="66">
        <f>Table224578910112[[#This Row],[PEMBULATAN]]*O159</f>
        <v>120000</v>
      </c>
    </row>
    <row r="160" spans="1:16" ht="26.25" customHeight="1" x14ac:dyDescent="0.2">
      <c r="A160" s="14"/>
      <c r="B160" s="14" t="s">
        <v>1981</v>
      </c>
      <c r="C160" s="74" t="s">
        <v>1982</v>
      </c>
      <c r="D160" s="79" t="s">
        <v>213</v>
      </c>
      <c r="E160" s="13">
        <v>44440</v>
      </c>
      <c r="F160" s="77" t="s">
        <v>214</v>
      </c>
      <c r="G160" s="13">
        <v>44443</v>
      </c>
      <c r="H160" s="78" t="s">
        <v>914</v>
      </c>
      <c r="I160" s="16">
        <v>56</v>
      </c>
      <c r="J160" s="16">
        <v>80</v>
      </c>
      <c r="K160" s="16">
        <v>23</v>
      </c>
      <c r="L160" s="16">
        <v>13</v>
      </c>
      <c r="M160" s="82">
        <v>25.76</v>
      </c>
      <c r="N160" s="73">
        <v>26</v>
      </c>
      <c r="O160" s="65">
        <v>3000</v>
      </c>
      <c r="P160" s="66">
        <f>Table224578910112[[#This Row],[PEMBULATAN]]*O160</f>
        <v>78000</v>
      </c>
    </row>
    <row r="161" spans="1:16" ht="26.25" customHeight="1" x14ac:dyDescent="0.2">
      <c r="A161" s="14"/>
      <c r="B161" s="14"/>
      <c r="C161" s="74" t="s">
        <v>1983</v>
      </c>
      <c r="D161" s="79" t="s">
        <v>213</v>
      </c>
      <c r="E161" s="13">
        <v>44440</v>
      </c>
      <c r="F161" s="77" t="s">
        <v>214</v>
      </c>
      <c r="G161" s="13">
        <v>44443</v>
      </c>
      <c r="H161" s="78" t="s">
        <v>914</v>
      </c>
      <c r="I161" s="16">
        <v>55</v>
      </c>
      <c r="J161" s="16">
        <v>33</v>
      </c>
      <c r="K161" s="16">
        <v>34</v>
      </c>
      <c r="L161" s="16">
        <v>15</v>
      </c>
      <c r="M161" s="82">
        <v>15.4275</v>
      </c>
      <c r="N161" s="73">
        <v>15</v>
      </c>
      <c r="O161" s="65">
        <v>3000</v>
      </c>
      <c r="P161" s="66">
        <f>Table224578910112[[#This Row],[PEMBULATAN]]*O161</f>
        <v>45000</v>
      </c>
    </row>
    <row r="162" spans="1:16" ht="26.25" customHeight="1" x14ac:dyDescent="0.2">
      <c r="A162" s="14"/>
      <c r="B162" s="14"/>
      <c r="C162" s="74" t="s">
        <v>1984</v>
      </c>
      <c r="D162" s="79" t="s">
        <v>213</v>
      </c>
      <c r="E162" s="13">
        <v>44440</v>
      </c>
      <c r="F162" s="77" t="s">
        <v>214</v>
      </c>
      <c r="G162" s="13">
        <v>44443</v>
      </c>
      <c r="H162" s="78" t="s">
        <v>914</v>
      </c>
      <c r="I162" s="16">
        <v>70</v>
      </c>
      <c r="J162" s="16">
        <v>55</v>
      </c>
      <c r="K162" s="16">
        <v>12</v>
      </c>
      <c r="L162" s="16">
        <v>8</v>
      </c>
      <c r="M162" s="82">
        <v>11.55</v>
      </c>
      <c r="N162" s="73">
        <v>12</v>
      </c>
      <c r="O162" s="65">
        <v>3000</v>
      </c>
      <c r="P162" s="66">
        <f>Table224578910112[[#This Row],[PEMBULATAN]]*O162</f>
        <v>36000</v>
      </c>
    </row>
    <row r="163" spans="1:16" ht="26.25" customHeight="1" x14ac:dyDescent="0.2">
      <c r="A163" s="14"/>
      <c r="B163" s="14"/>
      <c r="C163" s="74" t="s">
        <v>1985</v>
      </c>
      <c r="D163" s="79" t="s">
        <v>213</v>
      </c>
      <c r="E163" s="13">
        <v>44440</v>
      </c>
      <c r="F163" s="77" t="s">
        <v>214</v>
      </c>
      <c r="G163" s="13">
        <v>44443</v>
      </c>
      <c r="H163" s="78" t="s">
        <v>914</v>
      </c>
      <c r="I163" s="16">
        <v>57</v>
      </c>
      <c r="J163" s="16">
        <v>55</v>
      </c>
      <c r="K163" s="16">
        <v>23</v>
      </c>
      <c r="L163" s="16">
        <v>21</v>
      </c>
      <c r="M163" s="82">
        <v>18.026250000000001</v>
      </c>
      <c r="N163" s="73">
        <v>21</v>
      </c>
      <c r="O163" s="65">
        <v>3000</v>
      </c>
      <c r="P163" s="66">
        <f>Table224578910112[[#This Row],[PEMBULATAN]]*O163</f>
        <v>63000</v>
      </c>
    </row>
    <row r="164" spans="1:16" ht="26.25" customHeight="1" x14ac:dyDescent="0.2">
      <c r="A164" s="14"/>
      <c r="B164" s="14"/>
      <c r="C164" s="74" t="s">
        <v>1986</v>
      </c>
      <c r="D164" s="79" t="s">
        <v>213</v>
      </c>
      <c r="E164" s="13">
        <v>44440</v>
      </c>
      <c r="F164" s="77" t="s">
        <v>214</v>
      </c>
      <c r="G164" s="13">
        <v>44443</v>
      </c>
      <c r="H164" s="78" t="s">
        <v>914</v>
      </c>
      <c r="I164" s="16">
        <v>83</v>
      </c>
      <c r="J164" s="16">
        <v>14</v>
      </c>
      <c r="K164" s="16">
        <v>51</v>
      </c>
      <c r="L164" s="16">
        <v>12</v>
      </c>
      <c r="M164" s="82">
        <v>14.8155</v>
      </c>
      <c r="N164" s="73">
        <v>15</v>
      </c>
      <c r="O164" s="65">
        <v>3000</v>
      </c>
      <c r="P164" s="66">
        <f>Table224578910112[[#This Row],[PEMBULATAN]]*O164</f>
        <v>45000</v>
      </c>
    </row>
    <row r="165" spans="1:16" ht="26.25" customHeight="1" x14ac:dyDescent="0.2">
      <c r="A165" s="14"/>
      <c r="B165" s="14"/>
      <c r="C165" s="74" t="s">
        <v>1987</v>
      </c>
      <c r="D165" s="79" t="s">
        <v>213</v>
      </c>
      <c r="E165" s="13">
        <v>44440</v>
      </c>
      <c r="F165" s="77" t="s">
        <v>214</v>
      </c>
      <c r="G165" s="13">
        <v>44443</v>
      </c>
      <c r="H165" s="78" t="s">
        <v>914</v>
      </c>
      <c r="I165" s="16">
        <v>70</v>
      </c>
      <c r="J165" s="16">
        <v>60</v>
      </c>
      <c r="K165" s="16">
        <v>20</v>
      </c>
      <c r="L165" s="16">
        <v>20</v>
      </c>
      <c r="M165" s="82">
        <v>21</v>
      </c>
      <c r="N165" s="73">
        <v>21</v>
      </c>
      <c r="O165" s="65">
        <v>3000</v>
      </c>
      <c r="P165" s="66">
        <f>Table224578910112[[#This Row],[PEMBULATAN]]*O165</f>
        <v>63000</v>
      </c>
    </row>
    <row r="166" spans="1:16" ht="26.25" customHeight="1" x14ac:dyDescent="0.2">
      <c r="A166" s="14"/>
      <c r="B166" s="14"/>
      <c r="C166" s="74" t="s">
        <v>1988</v>
      </c>
      <c r="D166" s="79" t="s">
        <v>213</v>
      </c>
      <c r="E166" s="13">
        <v>44440</v>
      </c>
      <c r="F166" s="77" t="s">
        <v>214</v>
      </c>
      <c r="G166" s="13">
        <v>44443</v>
      </c>
      <c r="H166" s="78" t="s">
        <v>914</v>
      </c>
      <c r="I166" s="16">
        <v>86</v>
      </c>
      <c r="J166" s="16">
        <v>60</v>
      </c>
      <c r="K166" s="16">
        <v>24</v>
      </c>
      <c r="L166" s="16">
        <v>27</v>
      </c>
      <c r="M166" s="82">
        <v>30.96</v>
      </c>
      <c r="N166" s="73">
        <v>31</v>
      </c>
      <c r="O166" s="65">
        <v>3000</v>
      </c>
      <c r="P166" s="66">
        <f>Table224578910112[[#This Row],[PEMBULATAN]]*O166</f>
        <v>93000</v>
      </c>
    </row>
    <row r="167" spans="1:16" ht="26.25" customHeight="1" x14ac:dyDescent="0.2">
      <c r="A167" s="14"/>
      <c r="B167" s="14"/>
      <c r="C167" s="74" t="s">
        <v>1989</v>
      </c>
      <c r="D167" s="79" t="s">
        <v>213</v>
      </c>
      <c r="E167" s="13">
        <v>44440</v>
      </c>
      <c r="F167" s="77" t="s">
        <v>214</v>
      </c>
      <c r="G167" s="13">
        <v>44443</v>
      </c>
      <c r="H167" s="78" t="s">
        <v>914</v>
      </c>
      <c r="I167" s="16">
        <v>145</v>
      </c>
      <c r="J167" s="16">
        <v>47</v>
      </c>
      <c r="K167" s="16">
        <v>15</v>
      </c>
      <c r="L167" s="16">
        <v>7</v>
      </c>
      <c r="M167" s="82">
        <v>25.556249999999999</v>
      </c>
      <c r="N167" s="73">
        <v>26</v>
      </c>
      <c r="O167" s="65">
        <v>3000</v>
      </c>
      <c r="P167" s="66">
        <f>Table224578910112[[#This Row],[PEMBULATAN]]*O167</f>
        <v>78000</v>
      </c>
    </row>
    <row r="168" spans="1:16" ht="30.75" customHeight="1" x14ac:dyDescent="0.2">
      <c r="A168" s="124" t="s">
        <v>29</v>
      </c>
      <c r="B168" s="125"/>
      <c r="C168" s="125"/>
      <c r="D168" s="125"/>
      <c r="E168" s="125"/>
      <c r="F168" s="125"/>
      <c r="G168" s="125"/>
      <c r="H168" s="125"/>
      <c r="I168" s="125"/>
      <c r="J168" s="125"/>
      <c r="K168" s="125"/>
      <c r="L168" s="126"/>
      <c r="M168" s="80">
        <f>SUBTOTAL(109,Table224578910112[KG VOLUME])</f>
        <v>3930.9927499999999</v>
      </c>
      <c r="N168" s="69">
        <f>SUM(N3:N167)</f>
        <v>3996</v>
      </c>
      <c r="O168" s="127">
        <f>SUM(P3:P167)</f>
        <v>11988000</v>
      </c>
      <c r="P168" s="128"/>
    </row>
    <row r="169" spans="1:16" ht="30.75" customHeight="1" x14ac:dyDescent="0.2">
      <c r="A169" s="87"/>
      <c r="B169" s="57" t="s">
        <v>41</v>
      </c>
      <c r="C169" s="56"/>
      <c r="D169" s="58" t="s">
        <v>42</v>
      </c>
      <c r="E169" s="87"/>
      <c r="F169" s="87"/>
      <c r="G169" s="87"/>
      <c r="H169" s="87"/>
      <c r="I169" s="87"/>
      <c r="J169" s="87"/>
      <c r="K169" s="87"/>
      <c r="L169" s="87"/>
      <c r="M169" s="88"/>
      <c r="N169" s="89" t="s">
        <v>50</v>
      </c>
      <c r="O169" s="90"/>
      <c r="P169" s="90">
        <f>O168*10%</f>
        <v>1198800</v>
      </c>
    </row>
    <row r="170" spans="1:16" ht="30.75" customHeight="1" thickBot="1" x14ac:dyDescent="0.25">
      <c r="A170" s="87"/>
      <c r="B170" s="57"/>
      <c r="C170" s="56"/>
      <c r="D170" s="58"/>
      <c r="E170" s="87"/>
      <c r="F170" s="87"/>
      <c r="G170" s="87"/>
      <c r="H170" s="87"/>
      <c r="I170" s="87"/>
      <c r="J170" s="87"/>
      <c r="K170" s="87"/>
      <c r="L170" s="87"/>
      <c r="M170" s="88"/>
      <c r="N170" s="91" t="s">
        <v>51</v>
      </c>
      <c r="O170" s="92"/>
      <c r="P170" s="92">
        <f>O168-P169</f>
        <v>10789200</v>
      </c>
    </row>
    <row r="171" spans="1:16" ht="30.75" customHeight="1" x14ac:dyDescent="0.2">
      <c r="A171" s="11"/>
      <c r="H171" s="64"/>
      <c r="N171" s="63" t="s">
        <v>30</v>
      </c>
      <c r="P171" s="70">
        <f>P170*1%</f>
        <v>107892</v>
      </c>
    </row>
    <row r="172" spans="1:16" ht="30.75" customHeight="1" thickBot="1" x14ac:dyDescent="0.25">
      <c r="A172" s="11"/>
      <c r="H172" s="64"/>
      <c r="N172" s="63" t="s">
        <v>52</v>
      </c>
      <c r="P172" s="72">
        <f>P170*2%</f>
        <v>215784</v>
      </c>
    </row>
    <row r="173" spans="1:16" ht="30.75" customHeight="1" x14ac:dyDescent="0.2">
      <c r="A173" s="11"/>
      <c r="H173" s="64"/>
      <c r="N173" s="67" t="s">
        <v>31</v>
      </c>
      <c r="O173" s="68"/>
      <c r="P173" s="71">
        <f>P170+P171-P172</f>
        <v>10681308</v>
      </c>
    </row>
    <row r="174" spans="1:16" ht="30.75" customHeight="1" x14ac:dyDescent="0.2"/>
    <row r="175" spans="1:16" ht="30.75" customHeight="1" x14ac:dyDescent="0.2">
      <c r="A175" s="11"/>
      <c r="H175" s="64"/>
      <c r="P175" s="72"/>
    </row>
    <row r="176" spans="1:16" ht="30.75" customHeight="1" x14ac:dyDescent="0.2">
      <c r="A176" s="11"/>
      <c r="H176" s="64"/>
      <c r="O176" s="59"/>
      <c r="P176" s="72"/>
    </row>
    <row r="177" spans="1:16" s="3" customFormat="1" ht="30.75" customHeight="1" x14ac:dyDescent="0.25">
      <c r="A177" s="11"/>
      <c r="B177" s="2"/>
      <c r="C177" s="2"/>
      <c r="E177" s="12"/>
      <c r="H177" s="64"/>
      <c r="N177" s="15"/>
      <c r="O177" s="15"/>
      <c r="P177" s="15"/>
    </row>
    <row r="178" spans="1:16" s="3" customFormat="1" ht="30.75" customHeight="1" x14ac:dyDescent="0.25">
      <c r="A178" s="11"/>
      <c r="B178" s="2"/>
      <c r="C178" s="2"/>
      <c r="E178" s="12"/>
      <c r="H178" s="64"/>
      <c r="N178" s="15"/>
      <c r="O178" s="15"/>
      <c r="P178" s="15"/>
    </row>
    <row r="179" spans="1:16" s="3" customFormat="1" ht="30.75" customHeight="1" x14ac:dyDescent="0.25">
      <c r="A179" s="11"/>
      <c r="B179" s="2"/>
      <c r="C179" s="2"/>
      <c r="E179" s="12"/>
      <c r="H179" s="64"/>
      <c r="N179" s="15"/>
      <c r="O179" s="15"/>
      <c r="P179" s="15"/>
    </row>
    <row r="180" spans="1:16" s="3" customFormat="1" ht="30.75" customHeight="1" x14ac:dyDescent="0.25">
      <c r="A180" s="11"/>
      <c r="B180" s="2"/>
      <c r="C180" s="2"/>
      <c r="E180" s="12"/>
      <c r="H180" s="64"/>
      <c r="N180" s="15"/>
      <c r="O180" s="15"/>
      <c r="P180" s="15"/>
    </row>
    <row r="181" spans="1:16" s="3" customFormat="1" x14ac:dyDescent="0.25">
      <c r="A181" s="11"/>
      <c r="B181" s="2"/>
      <c r="C181" s="2"/>
      <c r="E181" s="12"/>
      <c r="H181" s="64"/>
      <c r="N181" s="15"/>
      <c r="O181" s="15"/>
      <c r="P181" s="15"/>
    </row>
    <row r="182" spans="1:16" s="3" customFormat="1" x14ac:dyDescent="0.25">
      <c r="A182" s="11"/>
      <c r="B182" s="2"/>
      <c r="C182" s="2"/>
      <c r="E182" s="12"/>
      <c r="H182" s="64"/>
      <c r="N182" s="15"/>
      <c r="O182" s="15"/>
      <c r="P182" s="15"/>
    </row>
    <row r="183" spans="1:16" s="3" customFormat="1" x14ac:dyDescent="0.25">
      <c r="A183" s="11"/>
      <c r="B183" s="2"/>
      <c r="C183" s="2"/>
      <c r="E183" s="12"/>
      <c r="H183" s="64"/>
      <c r="N183" s="15"/>
      <c r="O183" s="15"/>
      <c r="P183" s="15"/>
    </row>
    <row r="184" spans="1:16" s="3" customFormat="1" x14ac:dyDescent="0.25">
      <c r="A184" s="11"/>
      <c r="B184" s="2"/>
      <c r="C184" s="2"/>
      <c r="E184" s="12"/>
      <c r="H184" s="64"/>
      <c r="N184" s="15"/>
      <c r="O184" s="15"/>
      <c r="P184" s="15"/>
    </row>
    <row r="185" spans="1:16" s="3" customFormat="1" x14ac:dyDescent="0.25">
      <c r="A185" s="11"/>
      <c r="B185" s="2"/>
      <c r="C185" s="2"/>
      <c r="E185" s="12"/>
      <c r="H185" s="64"/>
      <c r="N185" s="15"/>
      <c r="O185" s="15"/>
      <c r="P185" s="15"/>
    </row>
    <row r="186" spans="1:16" s="3" customFormat="1" x14ac:dyDescent="0.25">
      <c r="A186" s="11"/>
      <c r="B186" s="2"/>
      <c r="C186" s="2"/>
      <c r="E186" s="12"/>
      <c r="H186" s="64"/>
      <c r="N186" s="15"/>
      <c r="O186" s="15"/>
      <c r="P186" s="15"/>
    </row>
    <row r="187" spans="1:16" s="3" customFormat="1" x14ac:dyDescent="0.25">
      <c r="A187" s="11"/>
      <c r="B187" s="2"/>
      <c r="C187" s="2"/>
      <c r="E187" s="12"/>
      <c r="H187" s="64"/>
      <c r="N187" s="15"/>
      <c r="O187" s="15"/>
      <c r="P187" s="15"/>
    </row>
    <row r="188" spans="1:16" s="3" customFormat="1" x14ac:dyDescent="0.25">
      <c r="A188" s="11"/>
      <c r="B188" s="2"/>
      <c r="C188" s="2"/>
      <c r="E188" s="12"/>
      <c r="H188" s="64"/>
      <c r="N188" s="15"/>
      <c r="O188" s="15"/>
      <c r="P188" s="15"/>
    </row>
  </sheetData>
  <mergeCells count="2">
    <mergeCell ref="A168:L168"/>
    <mergeCell ref="O168:P168"/>
  </mergeCells>
  <conditionalFormatting sqref="B3">
    <cfRule type="duplicateValues" dxfId="335" priority="2"/>
  </conditionalFormatting>
  <conditionalFormatting sqref="B4">
    <cfRule type="duplicateValues" dxfId="334" priority="1"/>
  </conditionalFormatting>
  <conditionalFormatting sqref="B5:B167">
    <cfRule type="duplicateValues" dxfId="333" priority="4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77"/>
  <sheetViews>
    <sheetView zoomScale="110" zoomScaleNormal="110" workbookViewId="0">
      <pane xSplit="3" ySplit="2" topLeftCell="D3" activePane="bottomRight" state="frozen"/>
      <selection activeCell="D14" sqref="D14"/>
      <selection pane="topRight" activeCell="D14" sqref="D14"/>
      <selection pane="bottomLeft" activeCell="D14" sqref="D14"/>
      <selection pane="bottomRight" activeCell="D6" sqref="D6"/>
    </sheetView>
  </sheetViews>
  <sheetFormatPr defaultRowHeight="15" x14ac:dyDescent="0.2"/>
  <cols>
    <col min="1" max="1" width="8" style="4" customWidth="1"/>
    <col min="2" max="2" width="21.5703125" style="2" customWidth="1"/>
    <col min="3" max="3" width="14.5703125" style="2" customWidth="1"/>
    <col min="4" max="4" width="13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43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38</v>
      </c>
      <c r="J2" s="7" t="s">
        <v>39</v>
      </c>
      <c r="K2" s="7" t="s">
        <v>40</v>
      </c>
      <c r="L2" s="62" t="s">
        <v>44</v>
      </c>
      <c r="M2" s="62" t="s">
        <v>45</v>
      </c>
      <c r="N2" s="62" t="s">
        <v>6</v>
      </c>
      <c r="O2" s="62" t="s">
        <v>46</v>
      </c>
      <c r="P2" s="62" t="s">
        <v>47</v>
      </c>
    </row>
    <row r="3" spans="1:16" ht="27" customHeight="1" x14ac:dyDescent="0.2">
      <c r="A3" s="84" t="s">
        <v>2021</v>
      </c>
      <c r="B3" s="75" t="s">
        <v>915</v>
      </c>
      <c r="C3" s="9" t="s">
        <v>916</v>
      </c>
      <c r="D3" s="77" t="s">
        <v>1169</v>
      </c>
      <c r="E3" s="13">
        <v>44440</v>
      </c>
      <c r="F3" s="77" t="s">
        <v>1170</v>
      </c>
      <c r="G3" s="13">
        <v>44447</v>
      </c>
      <c r="H3" s="10" t="s">
        <v>1171</v>
      </c>
      <c r="I3" s="1">
        <v>81</v>
      </c>
      <c r="J3" s="1">
        <v>50</v>
      </c>
      <c r="K3" s="1">
        <v>30</v>
      </c>
      <c r="L3" s="1">
        <v>24</v>
      </c>
      <c r="M3" s="81">
        <v>30.375</v>
      </c>
      <c r="N3" s="8">
        <v>31</v>
      </c>
      <c r="O3" s="65">
        <v>3000</v>
      </c>
      <c r="P3" s="66">
        <f>Table2245789101126[[#This Row],[PEMBULATAN]]*O3</f>
        <v>93000</v>
      </c>
    </row>
    <row r="4" spans="1:16" ht="27" customHeight="1" x14ac:dyDescent="0.2">
      <c r="A4" s="14"/>
      <c r="B4" s="76"/>
      <c r="C4" s="9" t="s">
        <v>917</v>
      </c>
      <c r="D4" s="77" t="s">
        <v>1169</v>
      </c>
      <c r="E4" s="13">
        <v>44440</v>
      </c>
      <c r="F4" s="77" t="s">
        <v>1170</v>
      </c>
      <c r="G4" s="13">
        <v>44447</v>
      </c>
      <c r="H4" s="10" t="s">
        <v>1171</v>
      </c>
      <c r="I4" s="1">
        <v>58</v>
      </c>
      <c r="J4" s="1">
        <v>41</v>
      </c>
      <c r="K4" s="1">
        <v>38</v>
      </c>
      <c r="L4" s="1">
        <v>16</v>
      </c>
      <c r="M4" s="81">
        <v>22.591000000000001</v>
      </c>
      <c r="N4" s="8">
        <v>23</v>
      </c>
      <c r="O4" s="65">
        <v>3000</v>
      </c>
      <c r="P4" s="66">
        <f>Table2245789101126[[#This Row],[PEMBULATAN]]*O4</f>
        <v>69000</v>
      </c>
    </row>
    <row r="5" spans="1:16" ht="27" customHeight="1" x14ac:dyDescent="0.2">
      <c r="A5" s="14"/>
      <c r="B5" s="14"/>
      <c r="C5" s="9" t="s">
        <v>918</v>
      </c>
      <c r="D5" s="77" t="s">
        <v>1169</v>
      </c>
      <c r="E5" s="13">
        <v>44440</v>
      </c>
      <c r="F5" s="77" t="s">
        <v>1170</v>
      </c>
      <c r="G5" s="13">
        <v>44447</v>
      </c>
      <c r="H5" s="10" t="s">
        <v>1171</v>
      </c>
      <c r="I5" s="1">
        <v>62</v>
      </c>
      <c r="J5" s="1">
        <v>52</v>
      </c>
      <c r="K5" s="1">
        <v>19</v>
      </c>
      <c r="L5" s="1">
        <v>17</v>
      </c>
      <c r="M5" s="81">
        <v>15.314</v>
      </c>
      <c r="N5" s="8">
        <v>17</v>
      </c>
      <c r="O5" s="65">
        <v>3000</v>
      </c>
      <c r="P5" s="66">
        <f>Table2245789101126[[#This Row],[PEMBULATAN]]*O5</f>
        <v>51000</v>
      </c>
    </row>
    <row r="6" spans="1:16" ht="27" customHeight="1" x14ac:dyDescent="0.2">
      <c r="A6" s="14"/>
      <c r="B6" s="14"/>
      <c r="C6" s="97" t="s">
        <v>919</v>
      </c>
      <c r="D6" s="98" t="s">
        <v>1169</v>
      </c>
      <c r="E6" s="99">
        <v>44440</v>
      </c>
      <c r="F6" s="100" t="s">
        <v>1170</v>
      </c>
      <c r="G6" s="99">
        <v>44447</v>
      </c>
      <c r="H6" s="101" t="s">
        <v>1171</v>
      </c>
      <c r="I6" s="102">
        <v>40</v>
      </c>
      <c r="J6" s="102">
        <v>36</v>
      </c>
      <c r="K6" s="102">
        <v>20</v>
      </c>
      <c r="L6" s="102">
        <v>16</v>
      </c>
      <c r="M6" s="103">
        <v>7.2</v>
      </c>
      <c r="N6" s="104">
        <v>16</v>
      </c>
      <c r="O6" s="65">
        <v>3000</v>
      </c>
      <c r="P6" s="66">
        <f>Table2245789101126[[#This Row],[PEMBULATAN]]*O6</f>
        <v>48000</v>
      </c>
    </row>
    <row r="7" spans="1:16" ht="27" customHeight="1" x14ac:dyDescent="0.2">
      <c r="A7" s="14"/>
      <c r="B7" s="14"/>
      <c r="C7" s="97" t="s">
        <v>920</v>
      </c>
      <c r="D7" s="98" t="s">
        <v>1169</v>
      </c>
      <c r="E7" s="99">
        <v>44440</v>
      </c>
      <c r="F7" s="100" t="s">
        <v>1170</v>
      </c>
      <c r="G7" s="99">
        <v>44447</v>
      </c>
      <c r="H7" s="101" t="s">
        <v>1171</v>
      </c>
      <c r="I7" s="102">
        <v>53</v>
      </c>
      <c r="J7" s="102">
        <v>39</v>
      </c>
      <c r="K7" s="102">
        <v>11</v>
      </c>
      <c r="L7" s="102">
        <v>4</v>
      </c>
      <c r="M7" s="103">
        <v>5.6842499999999996</v>
      </c>
      <c r="N7" s="104">
        <v>6</v>
      </c>
      <c r="O7" s="65">
        <v>3000</v>
      </c>
      <c r="P7" s="66">
        <f>Table2245789101126[[#This Row],[PEMBULATAN]]*O7</f>
        <v>18000</v>
      </c>
    </row>
    <row r="8" spans="1:16" ht="27" customHeight="1" x14ac:dyDescent="0.2">
      <c r="A8" s="14"/>
      <c r="B8" s="14"/>
      <c r="C8" s="97" t="s">
        <v>921</v>
      </c>
      <c r="D8" s="98" t="s">
        <v>1169</v>
      </c>
      <c r="E8" s="99">
        <v>44440</v>
      </c>
      <c r="F8" s="100" t="s">
        <v>1170</v>
      </c>
      <c r="G8" s="99">
        <v>44447</v>
      </c>
      <c r="H8" s="101" t="s">
        <v>1171</v>
      </c>
      <c r="I8" s="102">
        <v>26</v>
      </c>
      <c r="J8" s="102">
        <v>19</v>
      </c>
      <c r="K8" s="102">
        <v>15</v>
      </c>
      <c r="L8" s="102">
        <v>1</v>
      </c>
      <c r="M8" s="103">
        <v>1.8525</v>
      </c>
      <c r="N8" s="104">
        <v>2</v>
      </c>
      <c r="O8" s="65">
        <v>3000</v>
      </c>
      <c r="P8" s="66">
        <f>Table2245789101126[[#This Row],[PEMBULATAN]]*O8</f>
        <v>6000</v>
      </c>
    </row>
    <row r="9" spans="1:16" ht="27" customHeight="1" x14ac:dyDescent="0.2">
      <c r="A9" s="14"/>
      <c r="B9" s="14"/>
      <c r="C9" s="97" t="s">
        <v>922</v>
      </c>
      <c r="D9" s="98" t="s">
        <v>1169</v>
      </c>
      <c r="E9" s="99">
        <v>44440</v>
      </c>
      <c r="F9" s="100" t="s">
        <v>1170</v>
      </c>
      <c r="G9" s="99">
        <v>44447</v>
      </c>
      <c r="H9" s="101" t="s">
        <v>1171</v>
      </c>
      <c r="I9" s="102">
        <v>38</v>
      </c>
      <c r="J9" s="102">
        <v>26</v>
      </c>
      <c r="K9" s="102">
        <v>6</v>
      </c>
      <c r="L9" s="102">
        <v>1</v>
      </c>
      <c r="M9" s="103">
        <v>1.482</v>
      </c>
      <c r="N9" s="104">
        <v>2</v>
      </c>
      <c r="O9" s="65">
        <v>3000</v>
      </c>
      <c r="P9" s="66">
        <f>Table2245789101126[[#This Row],[PEMBULATAN]]*O9</f>
        <v>6000</v>
      </c>
    </row>
    <row r="10" spans="1:16" ht="27" customHeight="1" x14ac:dyDescent="0.2">
      <c r="A10" s="14"/>
      <c r="B10" s="14"/>
      <c r="C10" s="97" t="s">
        <v>923</v>
      </c>
      <c r="D10" s="98" t="s">
        <v>1169</v>
      </c>
      <c r="E10" s="99">
        <v>44440</v>
      </c>
      <c r="F10" s="100" t="s">
        <v>1170</v>
      </c>
      <c r="G10" s="99">
        <v>44447</v>
      </c>
      <c r="H10" s="101" t="s">
        <v>1171</v>
      </c>
      <c r="I10" s="102">
        <v>59</v>
      </c>
      <c r="J10" s="102">
        <v>37</v>
      </c>
      <c r="K10" s="102">
        <v>19</v>
      </c>
      <c r="L10" s="102">
        <v>6</v>
      </c>
      <c r="M10" s="103">
        <v>10.369249999999999</v>
      </c>
      <c r="N10" s="104">
        <v>11</v>
      </c>
      <c r="O10" s="65">
        <v>3000</v>
      </c>
      <c r="P10" s="66">
        <f>Table2245789101126[[#This Row],[PEMBULATAN]]*O10</f>
        <v>33000</v>
      </c>
    </row>
    <row r="11" spans="1:16" ht="27" customHeight="1" x14ac:dyDescent="0.2">
      <c r="A11" s="14"/>
      <c r="B11" s="14"/>
      <c r="C11" s="97" t="s">
        <v>924</v>
      </c>
      <c r="D11" s="98" t="s">
        <v>1169</v>
      </c>
      <c r="E11" s="99">
        <v>44440</v>
      </c>
      <c r="F11" s="100" t="s">
        <v>1170</v>
      </c>
      <c r="G11" s="99">
        <v>44447</v>
      </c>
      <c r="H11" s="101" t="s">
        <v>1171</v>
      </c>
      <c r="I11" s="102">
        <v>55</v>
      </c>
      <c r="J11" s="102">
        <v>37</v>
      </c>
      <c r="K11" s="102">
        <v>17</v>
      </c>
      <c r="L11" s="102">
        <v>5</v>
      </c>
      <c r="M11" s="103">
        <v>8.6487499999999997</v>
      </c>
      <c r="N11" s="104">
        <v>9</v>
      </c>
      <c r="O11" s="65">
        <v>3000</v>
      </c>
      <c r="P11" s="66">
        <f>Table2245789101126[[#This Row],[PEMBULATAN]]*O11</f>
        <v>27000</v>
      </c>
    </row>
    <row r="12" spans="1:16" ht="27" customHeight="1" x14ac:dyDescent="0.2">
      <c r="A12" s="14"/>
      <c r="B12" s="14"/>
      <c r="C12" s="97" t="s">
        <v>925</v>
      </c>
      <c r="D12" s="98" t="s">
        <v>1169</v>
      </c>
      <c r="E12" s="99">
        <v>44440</v>
      </c>
      <c r="F12" s="100" t="s">
        <v>1170</v>
      </c>
      <c r="G12" s="99">
        <v>44447</v>
      </c>
      <c r="H12" s="101" t="s">
        <v>1171</v>
      </c>
      <c r="I12" s="102">
        <v>77</v>
      </c>
      <c r="J12" s="102">
        <v>56</v>
      </c>
      <c r="K12" s="102">
        <v>33</v>
      </c>
      <c r="L12" s="102">
        <v>19</v>
      </c>
      <c r="M12" s="103">
        <v>35.573999999999998</v>
      </c>
      <c r="N12" s="104">
        <v>36</v>
      </c>
      <c r="O12" s="65">
        <v>3000</v>
      </c>
      <c r="P12" s="66">
        <f>Table2245789101126[[#This Row],[PEMBULATAN]]*O12</f>
        <v>108000</v>
      </c>
    </row>
    <row r="13" spans="1:16" ht="27" customHeight="1" x14ac:dyDescent="0.2">
      <c r="A13" s="14"/>
      <c r="B13" s="106"/>
      <c r="C13" s="11" t="s">
        <v>1990</v>
      </c>
      <c r="D13" s="98" t="s">
        <v>1169</v>
      </c>
      <c r="E13" s="99">
        <v>44440</v>
      </c>
      <c r="F13" s="77" t="s">
        <v>1170</v>
      </c>
      <c r="G13" s="13">
        <v>44447</v>
      </c>
      <c r="H13" s="78" t="s">
        <v>1171</v>
      </c>
      <c r="I13" s="16">
        <v>38</v>
      </c>
      <c r="J13" s="16">
        <v>22</v>
      </c>
      <c r="K13" s="16">
        <v>16</v>
      </c>
      <c r="L13" s="16">
        <v>1</v>
      </c>
      <c r="M13" s="82">
        <f>Table2245789101126[[#This Row],[P]]*Table2245789101126[[#This Row],[L]]*Table2245789101126[[#This Row],[T]]/4000</f>
        <v>3.3439999999999999</v>
      </c>
      <c r="N13" s="73">
        <v>4</v>
      </c>
      <c r="O13" s="65">
        <v>3000</v>
      </c>
      <c r="P13" s="66">
        <f>Table2245789101126[[#This Row],[PEMBULATAN]]*O13</f>
        <v>12000</v>
      </c>
    </row>
    <row r="14" spans="1:16" ht="27" customHeight="1" x14ac:dyDescent="0.2">
      <c r="A14" s="14"/>
      <c r="B14" s="14" t="s">
        <v>926</v>
      </c>
      <c r="C14" s="97" t="s">
        <v>927</v>
      </c>
      <c r="D14" s="98" t="s">
        <v>1169</v>
      </c>
      <c r="E14" s="99">
        <v>44440</v>
      </c>
      <c r="F14" s="100" t="s">
        <v>1170</v>
      </c>
      <c r="G14" s="99">
        <v>44447</v>
      </c>
      <c r="H14" s="101" t="s">
        <v>1171</v>
      </c>
      <c r="I14" s="102">
        <v>41</v>
      </c>
      <c r="J14" s="102">
        <v>41</v>
      </c>
      <c r="K14" s="102">
        <v>41</v>
      </c>
      <c r="L14" s="102">
        <v>10</v>
      </c>
      <c r="M14" s="103">
        <v>17.230250000000002</v>
      </c>
      <c r="N14" s="104">
        <v>17</v>
      </c>
      <c r="O14" s="65">
        <v>3000</v>
      </c>
      <c r="P14" s="66">
        <f>Table2245789101126[[#This Row],[PEMBULATAN]]*O14</f>
        <v>51000</v>
      </c>
    </row>
    <row r="15" spans="1:16" ht="27" customHeight="1" x14ac:dyDescent="0.2">
      <c r="A15" s="14"/>
      <c r="B15" s="14"/>
      <c r="C15" s="97" t="s">
        <v>928</v>
      </c>
      <c r="D15" s="98" t="s">
        <v>1169</v>
      </c>
      <c r="E15" s="99">
        <v>44440</v>
      </c>
      <c r="F15" s="100" t="s">
        <v>1170</v>
      </c>
      <c r="G15" s="99">
        <v>44447</v>
      </c>
      <c r="H15" s="101" t="s">
        <v>1171</v>
      </c>
      <c r="I15" s="102">
        <v>90</v>
      </c>
      <c r="J15" s="102">
        <v>48</v>
      </c>
      <c r="K15" s="102">
        <v>38</v>
      </c>
      <c r="L15" s="102">
        <v>13</v>
      </c>
      <c r="M15" s="103">
        <v>41.04</v>
      </c>
      <c r="N15" s="104">
        <v>41</v>
      </c>
      <c r="O15" s="65">
        <v>3000</v>
      </c>
      <c r="P15" s="66">
        <f>Table2245789101126[[#This Row],[PEMBULATAN]]*O15</f>
        <v>123000</v>
      </c>
    </row>
    <row r="16" spans="1:16" ht="27" customHeight="1" x14ac:dyDescent="0.2">
      <c r="A16" s="14"/>
      <c r="B16" s="14"/>
      <c r="C16" s="97" t="s">
        <v>929</v>
      </c>
      <c r="D16" s="98" t="s">
        <v>1169</v>
      </c>
      <c r="E16" s="99">
        <v>44440</v>
      </c>
      <c r="F16" s="100" t="s">
        <v>1170</v>
      </c>
      <c r="G16" s="99">
        <v>44447</v>
      </c>
      <c r="H16" s="101" t="s">
        <v>1171</v>
      </c>
      <c r="I16" s="102">
        <v>85</v>
      </c>
      <c r="J16" s="102">
        <v>54</v>
      </c>
      <c r="K16" s="102">
        <v>36</v>
      </c>
      <c r="L16" s="102">
        <v>12</v>
      </c>
      <c r="M16" s="103">
        <v>41.31</v>
      </c>
      <c r="N16" s="104">
        <v>42</v>
      </c>
      <c r="O16" s="65">
        <v>3000</v>
      </c>
      <c r="P16" s="66">
        <f>Table2245789101126[[#This Row],[PEMBULATAN]]*O16</f>
        <v>126000</v>
      </c>
    </row>
    <row r="17" spans="1:16" ht="27" customHeight="1" x14ac:dyDescent="0.2">
      <c r="A17" s="14"/>
      <c r="B17" s="14"/>
      <c r="C17" s="97" t="s">
        <v>930</v>
      </c>
      <c r="D17" s="98" t="s">
        <v>1169</v>
      </c>
      <c r="E17" s="99">
        <v>44440</v>
      </c>
      <c r="F17" s="100" t="s">
        <v>1170</v>
      </c>
      <c r="G17" s="99">
        <v>44447</v>
      </c>
      <c r="H17" s="101" t="s">
        <v>1171</v>
      </c>
      <c r="I17" s="102">
        <v>70</v>
      </c>
      <c r="J17" s="102">
        <v>62</v>
      </c>
      <c r="K17" s="102">
        <v>22</v>
      </c>
      <c r="L17" s="102">
        <v>12</v>
      </c>
      <c r="M17" s="103">
        <v>23.87</v>
      </c>
      <c r="N17" s="104">
        <v>24</v>
      </c>
      <c r="O17" s="65">
        <v>3000</v>
      </c>
      <c r="P17" s="66">
        <f>Table2245789101126[[#This Row],[PEMBULATAN]]*O17</f>
        <v>72000</v>
      </c>
    </row>
    <row r="18" spans="1:16" ht="27" customHeight="1" x14ac:dyDescent="0.2">
      <c r="A18" s="14"/>
      <c r="B18" s="14"/>
      <c r="C18" s="97" t="s">
        <v>931</v>
      </c>
      <c r="D18" s="98" t="s">
        <v>1169</v>
      </c>
      <c r="E18" s="99">
        <v>44440</v>
      </c>
      <c r="F18" s="100" t="s">
        <v>1170</v>
      </c>
      <c r="G18" s="99">
        <v>44447</v>
      </c>
      <c r="H18" s="101" t="s">
        <v>1171</v>
      </c>
      <c r="I18" s="102">
        <v>66</v>
      </c>
      <c r="J18" s="102">
        <v>63</v>
      </c>
      <c r="K18" s="102">
        <v>20</v>
      </c>
      <c r="L18" s="102">
        <v>11</v>
      </c>
      <c r="M18" s="103">
        <v>20.79</v>
      </c>
      <c r="N18" s="104">
        <v>21</v>
      </c>
      <c r="O18" s="65">
        <v>3000</v>
      </c>
      <c r="P18" s="66">
        <f>Table2245789101126[[#This Row],[PEMBULATAN]]*O18</f>
        <v>63000</v>
      </c>
    </row>
    <row r="19" spans="1:16" ht="27" customHeight="1" x14ac:dyDescent="0.2">
      <c r="A19" s="14"/>
      <c r="B19" s="14"/>
      <c r="C19" s="97" t="s">
        <v>932</v>
      </c>
      <c r="D19" s="98" t="s">
        <v>1169</v>
      </c>
      <c r="E19" s="99">
        <v>44440</v>
      </c>
      <c r="F19" s="100" t="s">
        <v>1170</v>
      </c>
      <c r="G19" s="99">
        <v>44447</v>
      </c>
      <c r="H19" s="101" t="s">
        <v>1171</v>
      </c>
      <c r="I19" s="102">
        <v>100</v>
      </c>
      <c r="J19" s="102">
        <v>57</v>
      </c>
      <c r="K19" s="102">
        <v>19</v>
      </c>
      <c r="L19" s="102">
        <v>15</v>
      </c>
      <c r="M19" s="103">
        <v>27.074999999999999</v>
      </c>
      <c r="N19" s="104">
        <v>27</v>
      </c>
      <c r="O19" s="65">
        <v>3000</v>
      </c>
      <c r="P19" s="66">
        <f>Table2245789101126[[#This Row],[PEMBULATAN]]*O19</f>
        <v>81000</v>
      </c>
    </row>
    <row r="20" spans="1:16" ht="27" customHeight="1" x14ac:dyDescent="0.2">
      <c r="A20" s="14"/>
      <c r="B20" s="14"/>
      <c r="C20" s="97" t="s">
        <v>933</v>
      </c>
      <c r="D20" s="98" t="s">
        <v>1169</v>
      </c>
      <c r="E20" s="99">
        <v>44440</v>
      </c>
      <c r="F20" s="100" t="s">
        <v>1170</v>
      </c>
      <c r="G20" s="99">
        <v>44447</v>
      </c>
      <c r="H20" s="101" t="s">
        <v>1171</v>
      </c>
      <c r="I20" s="102">
        <v>96</v>
      </c>
      <c r="J20" s="102">
        <v>50</v>
      </c>
      <c r="K20" s="102">
        <v>27</v>
      </c>
      <c r="L20" s="102">
        <v>16</v>
      </c>
      <c r="M20" s="103">
        <v>32.4</v>
      </c>
      <c r="N20" s="104">
        <v>33</v>
      </c>
      <c r="O20" s="65">
        <v>3000</v>
      </c>
      <c r="P20" s="66">
        <f>Table2245789101126[[#This Row],[PEMBULATAN]]*O20</f>
        <v>99000</v>
      </c>
    </row>
    <row r="21" spans="1:16" ht="27" customHeight="1" x14ac:dyDescent="0.2">
      <c r="A21" s="14"/>
      <c r="B21" s="14"/>
      <c r="C21" s="97" t="s">
        <v>934</v>
      </c>
      <c r="D21" s="98" t="s">
        <v>1169</v>
      </c>
      <c r="E21" s="99">
        <v>44440</v>
      </c>
      <c r="F21" s="100" t="s">
        <v>1170</v>
      </c>
      <c r="G21" s="99">
        <v>44447</v>
      </c>
      <c r="H21" s="101" t="s">
        <v>1171</v>
      </c>
      <c r="I21" s="102">
        <v>77</v>
      </c>
      <c r="J21" s="102">
        <v>60</v>
      </c>
      <c r="K21" s="102">
        <v>22</v>
      </c>
      <c r="L21" s="102">
        <v>11</v>
      </c>
      <c r="M21" s="103">
        <v>25.41</v>
      </c>
      <c r="N21" s="104">
        <v>26</v>
      </c>
      <c r="O21" s="65">
        <v>3000</v>
      </c>
      <c r="P21" s="66">
        <f>Table2245789101126[[#This Row],[PEMBULATAN]]*O21</f>
        <v>78000</v>
      </c>
    </row>
    <row r="22" spans="1:16" ht="27" customHeight="1" x14ac:dyDescent="0.2">
      <c r="A22" s="14"/>
      <c r="B22" s="14"/>
      <c r="C22" s="97" t="s">
        <v>935</v>
      </c>
      <c r="D22" s="98" t="s">
        <v>1169</v>
      </c>
      <c r="E22" s="99">
        <v>44440</v>
      </c>
      <c r="F22" s="100" t="s">
        <v>1170</v>
      </c>
      <c r="G22" s="99">
        <v>44447</v>
      </c>
      <c r="H22" s="101" t="s">
        <v>1171</v>
      </c>
      <c r="I22" s="102">
        <v>41</v>
      </c>
      <c r="J22" s="102">
        <v>37</v>
      </c>
      <c r="K22" s="102">
        <v>20</v>
      </c>
      <c r="L22" s="102">
        <v>4</v>
      </c>
      <c r="M22" s="103">
        <v>7.585</v>
      </c>
      <c r="N22" s="104">
        <v>8</v>
      </c>
      <c r="O22" s="65">
        <v>3000</v>
      </c>
      <c r="P22" s="66">
        <f>Table2245789101126[[#This Row],[PEMBULATAN]]*O22</f>
        <v>24000</v>
      </c>
    </row>
    <row r="23" spans="1:16" ht="27" customHeight="1" x14ac:dyDescent="0.2">
      <c r="A23" s="14"/>
      <c r="B23" s="14"/>
      <c r="C23" s="97" t="s">
        <v>936</v>
      </c>
      <c r="D23" s="98" t="s">
        <v>1169</v>
      </c>
      <c r="E23" s="99">
        <v>44440</v>
      </c>
      <c r="F23" s="100" t="s">
        <v>1170</v>
      </c>
      <c r="G23" s="99">
        <v>44447</v>
      </c>
      <c r="H23" s="101" t="s">
        <v>1171</v>
      </c>
      <c r="I23" s="102">
        <v>92</v>
      </c>
      <c r="J23" s="102">
        <v>59</v>
      </c>
      <c r="K23" s="102">
        <v>34</v>
      </c>
      <c r="L23" s="102">
        <v>13</v>
      </c>
      <c r="M23" s="103">
        <v>46.137999999999998</v>
      </c>
      <c r="N23" s="104">
        <v>46</v>
      </c>
      <c r="O23" s="65">
        <v>3000</v>
      </c>
      <c r="P23" s="66">
        <f>Table2245789101126[[#This Row],[PEMBULATAN]]*O23</f>
        <v>138000</v>
      </c>
    </row>
    <row r="24" spans="1:16" ht="27" customHeight="1" x14ac:dyDescent="0.2">
      <c r="A24" s="14"/>
      <c r="B24" s="14"/>
      <c r="C24" s="97" t="s">
        <v>937</v>
      </c>
      <c r="D24" s="98" t="s">
        <v>1169</v>
      </c>
      <c r="E24" s="99">
        <v>44440</v>
      </c>
      <c r="F24" s="100" t="s">
        <v>1170</v>
      </c>
      <c r="G24" s="99">
        <v>44447</v>
      </c>
      <c r="H24" s="101" t="s">
        <v>1171</v>
      </c>
      <c r="I24" s="102">
        <v>82</v>
      </c>
      <c r="J24" s="102">
        <v>62</v>
      </c>
      <c r="K24" s="102">
        <v>23</v>
      </c>
      <c r="L24" s="102">
        <v>16</v>
      </c>
      <c r="M24" s="103">
        <v>29.233000000000001</v>
      </c>
      <c r="N24" s="104">
        <v>29</v>
      </c>
      <c r="O24" s="65">
        <v>3000</v>
      </c>
      <c r="P24" s="66">
        <f>Table2245789101126[[#This Row],[PEMBULATAN]]*O24</f>
        <v>87000</v>
      </c>
    </row>
    <row r="25" spans="1:16" ht="27" customHeight="1" x14ac:dyDescent="0.2">
      <c r="A25" s="14"/>
      <c r="B25" s="14"/>
      <c r="C25" s="97" t="s">
        <v>938</v>
      </c>
      <c r="D25" s="98" t="s">
        <v>1169</v>
      </c>
      <c r="E25" s="99">
        <v>44440</v>
      </c>
      <c r="F25" s="100" t="s">
        <v>1170</v>
      </c>
      <c r="G25" s="99">
        <v>44447</v>
      </c>
      <c r="H25" s="101" t="s">
        <v>1171</v>
      </c>
      <c r="I25" s="102">
        <v>70</v>
      </c>
      <c r="J25" s="102">
        <v>30</v>
      </c>
      <c r="K25" s="102">
        <v>23</v>
      </c>
      <c r="L25" s="102">
        <v>6</v>
      </c>
      <c r="M25" s="103">
        <v>12.074999999999999</v>
      </c>
      <c r="N25" s="104">
        <v>12</v>
      </c>
      <c r="O25" s="65">
        <v>3000</v>
      </c>
      <c r="P25" s="66">
        <f>Table2245789101126[[#This Row],[PEMBULATAN]]*O25</f>
        <v>36000</v>
      </c>
    </row>
    <row r="26" spans="1:16" ht="27" customHeight="1" x14ac:dyDescent="0.2">
      <c r="A26" s="14"/>
      <c r="B26" s="14"/>
      <c r="C26" s="97" t="s">
        <v>939</v>
      </c>
      <c r="D26" s="98" t="s">
        <v>1169</v>
      </c>
      <c r="E26" s="99">
        <v>44440</v>
      </c>
      <c r="F26" s="100" t="s">
        <v>1170</v>
      </c>
      <c r="G26" s="99">
        <v>44447</v>
      </c>
      <c r="H26" s="101" t="s">
        <v>1171</v>
      </c>
      <c r="I26" s="102">
        <v>93</v>
      </c>
      <c r="J26" s="102">
        <v>58</v>
      </c>
      <c r="K26" s="102">
        <v>22</v>
      </c>
      <c r="L26" s="102">
        <v>9</v>
      </c>
      <c r="M26" s="103">
        <v>29.667000000000002</v>
      </c>
      <c r="N26" s="104">
        <v>30</v>
      </c>
      <c r="O26" s="65">
        <v>3000</v>
      </c>
      <c r="P26" s="66">
        <f>Table2245789101126[[#This Row],[PEMBULATAN]]*O26</f>
        <v>90000</v>
      </c>
    </row>
    <row r="27" spans="1:16" ht="27" customHeight="1" x14ac:dyDescent="0.2">
      <c r="A27" s="14"/>
      <c r="B27" s="14"/>
      <c r="C27" s="97" t="s">
        <v>940</v>
      </c>
      <c r="D27" s="98" t="s">
        <v>1169</v>
      </c>
      <c r="E27" s="99">
        <v>44440</v>
      </c>
      <c r="F27" s="100" t="s">
        <v>1170</v>
      </c>
      <c r="G27" s="99">
        <v>44447</v>
      </c>
      <c r="H27" s="101" t="s">
        <v>1171</v>
      </c>
      <c r="I27" s="102">
        <v>92</v>
      </c>
      <c r="J27" s="102">
        <v>56</v>
      </c>
      <c r="K27" s="102">
        <v>24</v>
      </c>
      <c r="L27" s="102">
        <v>12</v>
      </c>
      <c r="M27" s="103">
        <v>30.911999999999999</v>
      </c>
      <c r="N27" s="104">
        <v>31</v>
      </c>
      <c r="O27" s="65">
        <v>3000</v>
      </c>
      <c r="P27" s="66">
        <f>Table2245789101126[[#This Row],[PEMBULATAN]]*O27</f>
        <v>93000</v>
      </c>
    </row>
    <row r="28" spans="1:16" ht="27" customHeight="1" x14ac:dyDescent="0.2">
      <c r="A28" s="14"/>
      <c r="B28" s="14"/>
      <c r="C28" s="97" t="s">
        <v>941</v>
      </c>
      <c r="D28" s="98" t="s">
        <v>1169</v>
      </c>
      <c r="E28" s="99">
        <v>44440</v>
      </c>
      <c r="F28" s="100" t="s">
        <v>1170</v>
      </c>
      <c r="G28" s="99">
        <v>44447</v>
      </c>
      <c r="H28" s="101" t="s">
        <v>1171</v>
      </c>
      <c r="I28" s="102">
        <v>100</v>
      </c>
      <c r="J28" s="102">
        <v>59</v>
      </c>
      <c r="K28" s="102">
        <v>27</v>
      </c>
      <c r="L28" s="102">
        <v>20</v>
      </c>
      <c r="M28" s="103">
        <v>39.825000000000003</v>
      </c>
      <c r="N28" s="104">
        <v>40</v>
      </c>
      <c r="O28" s="65">
        <v>3000</v>
      </c>
      <c r="P28" s="66">
        <f>Table2245789101126[[#This Row],[PEMBULATAN]]*O28</f>
        <v>120000</v>
      </c>
    </row>
    <row r="29" spans="1:16" ht="27" customHeight="1" x14ac:dyDescent="0.2">
      <c r="A29" s="14"/>
      <c r="B29" s="14"/>
      <c r="C29" s="97" t="s">
        <v>942</v>
      </c>
      <c r="D29" s="98" t="s">
        <v>1169</v>
      </c>
      <c r="E29" s="99">
        <v>44440</v>
      </c>
      <c r="F29" s="100" t="s">
        <v>1170</v>
      </c>
      <c r="G29" s="99">
        <v>44447</v>
      </c>
      <c r="H29" s="101" t="s">
        <v>1171</v>
      </c>
      <c r="I29" s="102">
        <v>78</v>
      </c>
      <c r="J29" s="102">
        <v>51</v>
      </c>
      <c r="K29" s="102">
        <v>36</v>
      </c>
      <c r="L29" s="102">
        <v>8</v>
      </c>
      <c r="M29" s="103">
        <v>35.802</v>
      </c>
      <c r="N29" s="104">
        <v>36</v>
      </c>
      <c r="O29" s="65">
        <v>3000</v>
      </c>
      <c r="P29" s="66">
        <f>Table2245789101126[[#This Row],[PEMBULATAN]]*O29</f>
        <v>108000</v>
      </c>
    </row>
    <row r="30" spans="1:16" ht="27" customHeight="1" x14ac:dyDescent="0.2">
      <c r="A30" s="14"/>
      <c r="B30" s="14"/>
      <c r="C30" s="97" t="s">
        <v>943</v>
      </c>
      <c r="D30" s="98" t="s">
        <v>1169</v>
      </c>
      <c r="E30" s="99">
        <v>44440</v>
      </c>
      <c r="F30" s="100" t="s">
        <v>1170</v>
      </c>
      <c r="G30" s="99">
        <v>44447</v>
      </c>
      <c r="H30" s="101" t="s">
        <v>1171</v>
      </c>
      <c r="I30" s="102">
        <v>87</v>
      </c>
      <c r="J30" s="102">
        <v>54</v>
      </c>
      <c r="K30" s="102">
        <v>32</v>
      </c>
      <c r="L30" s="102">
        <v>28</v>
      </c>
      <c r="M30" s="103">
        <v>37.584000000000003</v>
      </c>
      <c r="N30" s="104">
        <v>38</v>
      </c>
      <c r="O30" s="65">
        <v>3000</v>
      </c>
      <c r="P30" s="66">
        <f>Table2245789101126[[#This Row],[PEMBULATAN]]*O30</f>
        <v>114000</v>
      </c>
    </row>
    <row r="31" spans="1:16" ht="27" customHeight="1" x14ac:dyDescent="0.2">
      <c r="A31" s="14"/>
      <c r="B31" s="14"/>
      <c r="C31" s="97" t="s">
        <v>944</v>
      </c>
      <c r="D31" s="98" t="s">
        <v>1169</v>
      </c>
      <c r="E31" s="99">
        <v>44440</v>
      </c>
      <c r="F31" s="100" t="s">
        <v>1170</v>
      </c>
      <c r="G31" s="99">
        <v>44447</v>
      </c>
      <c r="H31" s="101" t="s">
        <v>1171</v>
      </c>
      <c r="I31" s="102">
        <v>90</v>
      </c>
      <c r="J31" s="102">
        <v>52</v>
      </c>
      <c r="K31" s="102">
        <v>40</v>
      </c>
      <c r="L31" s="102">
        <v>10</v>
      </c>
      <c r="M31" s="103">
        <v>46.8</v>
      </c>
      <c r="N31" s="104">
        <v>47</v>
      </c>
      <c r="O31" s="65">
        <v>3000</v>
      </c>
      <c r="P31" s="66">
        <f>Table2245789101126[[#This Row],[PEMBULATAN]]*O31</f>
        <v>141000</v>
      </c>
    </row>
    <row r="32" spans="1:16" ht="27" customHeight="1" x14ac:dyDescent="0.2">
      <c r="A32" s="14"/>
      <c r="B32" s="14"/>
      <c r="C32" s="97" t="s">
        <v>945</v>
      </c>
      <c r="D32" s="98" t="s">
        <v>1169</v>
      </c>
      <c r="E32" s="99">
        <v>44440</v>
      </c>
      <c r="F32" s="100" t="s">
        <v>1170</v>
      </c>
      <c r="G32" s="99">
        <v>44447</v>
      </c>
      <c r="H32" s="101" t="s">
        <v>1171</v>
      </c>
      <c r="I32" s="102">
        <v>72</v>
      </c>
      <c r="J32" s="102">
        <v>52</v>
      </c>
      <c r="K32" s="102">
        <v>12</v>
      </c>
      <c r="L32" s="102">
        <v>5</v>
      </c>
      <c r="M32" s="103">
        <v>11.231999999999999</v>
      </c>
      <c r="N32" s="104">
        <v>11</v>
      </c>
      <c r="O32" s="65">
        <v>3000</v>
      </c>
      <c r="P32" s="66">
        <f>Table2245789101126[[#This Row],[PEMBULATAN]]*O32</f>
        <v>33000</v>
      </c>
    </row>
    <row r="33" spans="1:16" ht="27" customHeight="1" x14ac:dyDescent="0.2">
      <c r="A33" s="14"/>
      <c r="B33" s="14"/>
      <c r="C33" s="97" t="s">
        <v>946</v>
      </c>
      <c r="D33" s="98" t="s">
        <v>1169</v>
      </c>
      <c r="E33" s="99">
        <v>44440</v>
      </c>
      <c r="F33" s="100" t="s">
        <v>1170</v>
      </c>
      <c r="G33" s="99">
        <v>44447</v>
      </c>
      <c r="H33" s="101" t="s">
        <v>1171</v>
      </c>
      <c r="I33" s="102">
        <v>93</v>
      </c>
      <c r="J33" s="102">
        <v>55</v>
      </c>
      <c r="K33" s="102">
        <v>23</v>
      </c>
      <c r="L33" s="102">
        <v>25</v>
      </c>
      <c r="M33" s="103">
        <v>29.411249999999999</v>
      </c>
      <c r="N33" s="104">
        <v>30</v>
      </c>
      <c r="O33" s="65">
        <v>3000</v>
      </c>
      <c r="P33" s="66">
        <f>Table2245789101126[[#This Row],[PEMBULATAN]]*O33</f>
        <v>90000</v>
      </c>
    </row>
    <row r="34" spans="1:16" ht="27" customHeight="1" x14ac:dyDescent="0.2">
      <c r="A34" s="14"/>
      <c r="B34" s="14"/>
      <c r="C34" s="97" t="s">
        <v>947</v>
      </c>
      <c r="D34" s="98" t="s">
        <v>1169</v>
      </c>
      <c r="E34" s="99">
        <v>44440</v>
      </c>
      <c r="F34" s="100" t="s">
        <v>1170</v>
      </c>
      <c r="G34" s="99">
        <v>44447</v>
      </c>
      <c r="H34" s="101" t="s">
        <v>1171</v>
      </c>
      <c r="I34" s="102">
        <v>75</v>
      </c>
      <c r="J34" s="102">
        <v>62</v>
      </c>
      <c r="K34" s="102">
        <v>24</v>
      </c>
      <c r="L34" s="102">
        <v>12</v>
      </c>
      <c r="M34" s="103">
        <v>27.9</v>
      </c>
      <c r="N34" s="104">
        <v>28</v>
      </c>
      <c r="O34" s="65">
        <v>3000</v>
      </c>
      <c r="P34" s="66">
        <f>Table2245789101126[[#This Row],[PEMBULATAN]]*O34</f>
        <v>84000</v>
      </c>
    </row>
    <row r="35" spans="1:16" ht="27" customHeight="1" x14ac:dyDescent="0.2">
      <c r="A35" s="14"/>
      <c r="B35" s="14"/>
      <c r="C35" s="97" t="s">
        <v>948</v>
      </c>
      <c r="D35" s="98" t="s">
        <v>1169</v>
      </c>
      <c r="E35" s="99">
        <v>44440</v>
      </c>
      <c r="F35" s="100" t="s">
        <v>1170</v>
      </c>
      <c r="G35" s="99">
        <v>44447</v>
      </c>
      <c r="H35" s="101" t="s">
        <v>1171</v>
      </c>
      <c r="I35" s="102">
        <v>93</v>
      </c>
      <c r="J35" s="102">
        <v>55</v>
      </c>
      <c r="K35" s="102">
        <v>37</v>
      </c>
      <c r="L35" s="102">
        <v>23</v>
      </c>
      <c r="M35" s="103">
        <v>47.313749999999999</v>
      </c>
      <c r="N35" s="104">
        <v>48</v>
      </c>
      <c r="O35" s="65">
        <v>3000</v>
      </c>
      <c r="P35" s="66">
        <f>Table2245789101126[[#This Row],[PEMBULATAN]]*O35</f>
        <v>144000</v>
      </c>
    </row>
    <row r="36" spans="1:16" ht="27" customHeight="1" x14ac:dyDescent="0.2">
      <c r="A36" s="14"/>
      <c r="B36" s="14"/>
      <c r="C36" s="97" t="s">
        <v>949</v>
      </c>
      <c r="D36" s="98" t="s">
        <v>1169</v>
      </c>
      <c r="E36" s="99">
        <v>44440</v>
      </c>
      <c r="F36" s="100" t="s">
        <v>1170</v>
      </c>
      <c r="G36" s="99">
        <v>44447</v>
      </c>
      <c r="H36" s="101" t="s">
        <v>1171</v>
      </c>
      <c r="I36" s="102">
        <v>80</v>
      </c>
      <c r="J36" s="102">
        <v>50</v>
      </c>
      <c r="K36" s="102">
        <v>20</v>
      </c>
      <c r="L36" s="102">
        <v>11</v>
      </c>
      <c r="M36" s="103">
        <v>20</v>
      </c>
      <c r="N36" s="104">
        <v>20</v>
      </c>
      <c r="O36" s="65">
        <v>3000</v>
      </c>
      <c r="P36" s="66">
        <f>Table2245789101126[[#This Row],[PEMBULATAN]]*O36</f>
        <v>60000</v>
      </c>
    </row>
    <row r="37" spans="1:16" ht="27" customHeight="1" x14ac:dyDescent="0.2">
      <c r="A37" s="14"/>
      <c r="B37" s="14"/>
      <c r="C37" s="97" t="s">
        <v>950</v>
      </c>
      <c r="D37" s="98" t="s">
        <v>1169</v>
      </c>
      <c r="E37" s="99">
        <v>44440</v>
      </c>
      <c r="F37" s="100" t="s">
        <v>1170</v>
      </c>
      <c r="G37" s="99">
        <v>44447</v>
      </c>
      <c r="H37" s="101" t="s">
        <v>1171</v>
      </c>
      <c r="I37" s="102">
        <v>61</v>
      </c>
      <c r="J37" s="102">
        <v>40</v>
      </c>
      <c r="K37" s="102">
        <v>14</v>
      </c>
      <c r="L37" s="102">
        <v>2</v>
      </c>
      <c r="M37" s="103">
        <v>8.5399999999999991</v>
      </c>
      <c r="N37" s="104">
        <v>9</v>
      </c>
      <c r="O37" s="65">
        <v>3000</v>
      </c>
      <c r="P37" s="66">
        <f>Table2245789101126[[#This Row],[PEMBULATAN]]*O37</f>
        <v>27000</v>
      </c>
    </row>
    <row r="38" spans="1:16" ht="27" customHeight="1" x14ac:dyDescent="0.2">
      <c r="A38" s="14"/>
      <c r="B38" s="14"/>
      <c r="C38" s="97" t="s">
        <v>951</v>
      </c>
      <c r="D38" s="98" t="s">
        <v>1169</v>
      </c>
      <c r="E38" s="99">
        <v>44440</v>
      </c>
      <c r="F38" s="100" t="s">
        <v>1170</v>
      </c>
      <c r="G38" s="99">
        <v>44447</v>
      </c>
      <c r="H38" s="101" t="s">
        <v>1171</v>
      </c>
      <c r="I38" s="102">
        <v>52</v>
      </c>
      <c r="J38" s="102">
        <v>95</v>
      </c>
      <c r="K38" s="102">
        <v>25</v>
      </c>
      <c r="L38" s="102">
        <v>14</v>
      </c>
      <c r="M38" s="103">
        <v>30.875</v>
      </c>
      <c r="N38" s="104">
        <v>31</v>
      </c>
      <c r="O38" s="65">
        <v>3000</v>
      </c>
      <c r="P38" s="66">
        <f>Table2245789101126[[#This Row],[PEMBULATAN]]*O38</f>
        <v>93000</v>
      </c>
    </row>
    <row r="39" spans="1:16" ht="27" customHeight="1" x14ac:dyDescent="0.2">
      <c r="A39" s="14"/>
      <c r="B39" s="14"/>
      <c r="C39" s="97" t="s">
        <v>952</v>
      </c>
      <c r="D39" s="98" t="s">
        <v>1169</v>
      </c>
      <c r="E39" s="99">
        <v>44440</v>
      </c>
      <c r="F39" s="100" t="s">
        <v>1170</v>
      </c>
      <c r="G39" s="99">
        <v>44447</v>
      </c>
      <c r="H39" s="101" t="s">
        <v>1171</v>
      </c>
      <c r="I39" s="102">
        <v>80</v>
      </c>
      <c r="J39" s="102">
        <v>55</v>
      </c>
      <c r="K39" s="102">
        <v>25</v>
      </c>
      <c r="L39" s="102">
        <v>12</v>
      </c>
      <c r="M39" s="103">
        <v>27.5</v>
      </c>
      <c r="N39" s="104">
        <v>28</v>
      </c>
      <c r="O39" s="65">
        <v>3000</v>
      </c>
      <c r="P39" s="66">
        <f>Table2245789101126[[#This Row],[PEMBULATAN]]*O39</f>
        <v>84000</v>
      </c>
    </row>
    <row r="40" spans="1:16" ht="27" customHeight="1" x14ac:dyDescent="0.2">
      <c r="A40" s="14"/>
      <c r="B40" s="14"/>
      <c r="C40" s="97" t="s">
        <v>953</v>
      </c>
      <c r="D40" s="98" t="s">
        <v>1169</v>
      </c>
      <c r="E40" s="99">
        <v>44440</v>
      </c>
      <c r="F40" s="100" t="s">
        <v>1170</v>
      </c>
      <c r="G40" s="99">
        <v>44447</v>
      </c>
      <c r="H40" s="101" t="s">
        <v>1171</v>
      </c>
      <c r="I40" s="102">
        <v>55</v>
      </c>
      <c r="J40" s="102">
        <v>50</v>
      </c>
      <c r="K40" s="102">
        <v>28</v>
      </c>
      <c r="L40" s="102">
        <v>10</v>
      </c>
      <c r="M40" s="103">
        <v>19.25</v>
      </c>
      <c r="N40" s="104">
        <v>19</v>
      </c>
      <c r="O40" s="65">
        <v>3000</v>
      </c>
      <c r="P40" s="66">
        <f>Table2245789101126[[#This Row],[PEMBULATAN]]*O40</f>
        <v>57000</v>
      </c>
    </row>
    <row r="41" spans="1:16" ht="27" customHeight="1" x14ac:dyDescent="0.2">
      <c r="A41" s="14"/>
      <c r="B41" s="14"/>
      <c r="C41" s="97" t="s">
        <v>954</v>
      </c>
      <c r="D41" s="98" t="s">
        <v>1169</v>
      </c>
      <c r="E41" s="99">
        <v>44440</v>
      </c>
      <c r="F41" s="100" t="s">
        <v>1170</v>
      </c>
      <c r="G41" s="99">
        <v>44447</v>
      </c>
      <c r="H41" s="101" t="s">
        <v>1171</v>
      </c>
      <c r="I41" s="102">
        <v>44</v>
      </c>
      <c r="J41" s="102">
        <v>47</v>
      </c>
      <c r="K41" s="102">
        <v>32</v>
      </c>
      <c r="L41" s="102">
        <v>6</v>
      </c>
      <c r="M41" s="103">
        <v>16.544</v>
      </c>
      <c r="N41" s="104">
        <v>17</v>
      </c>
      <c r="O41" s="65">
        <v>3000</v>
      </c>
      <c r="P41" s="66">
        <f>Table2245789101126[[#This Row],[PEMBULATAN]]*O41</f>
        <v>51000</v>
      </c>
    </row>
    <row r="42" spans="1:16" ht="27" customHeight="1" x14ac:dyDescent="0.2">
      <c r="A42" s="14"/>
      <c r="B42" s="14"/>
      <c r="C42" s="97" t="s">
        <v>955</v>
      </c>
      <c r="D42" s="98" t="s">
        <v>1169</v>
      </c>
      <c r="E42" s="99">
        <v>44440</v>
      </c>
      <c r="F42" s="100" t="s">
        <v>1170</v>
      </c>
      <c r="G42" s="99">
        <v>44447</v>
      </c>
      <c r="H42" s="101" t="s">
        <v>1171</v>
      </c>
      <c r="I42" s="102">
        <v>95</v>
      </c>
      <c r="J42" s="102">
        <v>58</v>
      </c>
      <c r="K42" s="102">
        <v>25</v>
      </c>
      <c r="L42" s="102">
        <v>19</v>
      </c>
      <c r="M42" s="103">
        <v>34.4375</v>
      </c>
      <c r="N42" s="104">
        <v>35</v>
      </c>
      <c r="O42" s="65">
        <v>3000</v>
      </c>
      <c r="P42" s="66">
        <f>Table2245789101126[[#This Row],[PEMBULATAN]]*O42</f>
        <v>105000</v>
      </c>
    </row>
    <row r="43" spans="1:16" ht="27" customHeight="1" x14ac:dyDescent="0.2">
      <c r="A43" s="14"/>
      <c r="B43" s="14"/>
      <c r="C43" s="97" t="s">
        <v>956</v>
      </c>
      <c r="D43" s="98" t="s">
        <v>1169</v>
      </c>
      <c r="E43" s="99">
        <v>44440</v>
      </c>
      <c r="F43" s="100" t="s">
        <v>1170</v>
      </c>
      <c r="G43" s="99">
        <v>44447</v>
      </c>
      <c r="H43" s="101" t="s">
        <v>1171</v>
      </c>
      <c r="I43" s="102">
        <v>80</v>
      </c>
      <c r="J43" s="102">
        <v>60</v>
      </c>
      <c r="K43" s="102">
        <v>22</v>
      </c>
      <c r="L43" s="102">
        <v>19</v>
      </c>
      <c r="M43" s="103">
        <v>26.4</v>
      </c>
      <c r="N43" s="104">
        <v>27</v>
      </c>
      <c r="O43" s="65">
        <v>3000</v>
      </c>
      <c r="P43" s="66">
        <f>Table2245789101126[[#This Row],[PEMBULATAN]]*O43</f>
        <v>81000</v>
      </c>
    </row>
    <row r="44" spans="1:16" ht="27" customHeight="1" x14ac:dyDescent="0.2">
      <c r="A44" s="14"/>
      <c r="B44" s="14"/>
      <c r="C44" s="97" t="s">
        <v>957</v>
      </c>
      <c r="D44" s="98" t="s">
        <v>1169</v>
      </c>
      <c r="E44" s="99">
        <v>44440</v>
      </c>
      <c r="F44" s="100" t="s">
        <v>1170</v>
      </c>
      <c r="G44" s="99">
        <v>44447</v>
      </c>
      <c r="H44" s="101" t="s">
        <v>1171</v>
      </c>
      <c r="I44" s="102">
        <v>68</v>
      </c>
      <c r="J44" s="102">
        <v>62</v>
      </c>
      <c r="K44" s="102">
        <v>25</v>
      </c>
      <c r="L44" s="102">
        <v>13</v>
      </c>
      <c r="M44" s="103">
        <v>26.35</v>
      </c>
      <c r="N44" s="104">
        <v>27</v>
      </c>
      <c r="O44" s="65">
        <v>3000</v>
      </c>
      <c r="P44" s="66">
        <f>Table2245789101126[[#This Row],[PEMBULATAN]]*O44</f>
        <v>81000</v>
      </c>
    </row>
    <row r="45" spans="1:16" ht="27" customHeight="1" x14ac:dyDescent="0.2">
      <c r="A45" s="14"/>
      <c r="B45" s="14"/>
      <c r="C45" s="97" t="s">
        <v>958</v>
      </c>
      <c r="D45" s="98" t="s">
        <v>1169</v>
      </c>
      <c r="E45" s="99">
        <v>44440</v>
      </c>
      <c r="F45" s="100" t="s">
        <v>1170</v>
      </c>
      <c r="G45" s="99">
        <v>44447</v>
      </c>
      <c r="H45" s="101" t="s">
        <v>1171</v>
      </c>
      <c r="I45" s="102">
        <v>100</v>
      </c>
      <c r="J45" s="102">
        <v>40</v>
      </c>
      <c r="K45" s="102">
        <v>35</v>
      </c>
      <c r="L45" s="102">
        <v>18</v>
      </c>
      <c r="M45" s="103">
        <v>35</v>
      </c>
      <c r="N45" s="104">
        <v>35</v>
      </c>
      <c r="O45" s="65">
        <v>3000</v>
      </c>
      <c r="P45" s="66">
        <f>Table2245789101126[[#This Row],[PEMBULATAN]]*O45</f>
        <v>105000</v>
      </c>
    </row>
    <row r="46" spans="1:16" ht="27" customHeight="1" x14ac:dyDescent="0.2">
      <c r="A46" s="14"/>
      <c r="B46" s="14"/>
      <c r="C46" s="97" t="s">
        <v>959</v>
      </c>
      <c r="D46" s="98" t="s">
        <v>1169</v>
      </c>
      <c r="E46" s="99">
        <v>44440</v>
      </c>
      <c r="F46" s="100" t="s">
        <v>1170</v>
      </c>
      <c r="G46" s="99">
        <v>44447</v>
      </c>
      <c r="H46" s="101" t="s">
        <v>1171</v>
      </c>
      <c r="I46" s="102">
        <v>60</v>
      </c>
      <c r="J46" s="102">
        <v>50</v>
      </c>
      <c r="K46" s="102">
        <v>33</v>
      </c>
      <c r="L46" s="102">
        <v>7</v>
      </c>
      <c r="M46" s="103">
        <v>24.75</v>
      </c>
      <c r="N46" s="104">
        <v>25</v>
      </c>
      <c r="O46" s="65">
        <v>3000</v>
      </c>
      <c r="P46" s="66">
        <f>Table2245789101126[[#This Row],[PEMBULATAN]]*O46</f>
        <v>75000</v>
      </c>
    </row>
    <row r="47" spans="1:16" ht="27" customHeight="1" x14ac:dyDescent="0.2">
      <c r="A47" s="14"/>
      <c r="B47" s="14"/>
      <c r="C47" s="97" t="s">
        <v>960</v>
      </c>
      <c r="D47" s="98" t="s">
        <v>1169</v>
      </c>
      <c r="E47" s="99">
        <v>44440</v>
      </c>
      <c r="F47" s="100" t="s">
        <v>1170</v>
      </c>
      <c r="G47" s="99">
        <v>44447</v>
      </c>
      <c r="H47" s="101" t="s">
        <v>1171</v>
      </c>
      <c r="I47" s="102">
        <v>45</v>
      </c>
      <c r="J47" s="102">
        <v>40</v>
      </c>
      <c r="K47" s="102">
        <v>18</v>
      </c>
      <c r="L47" s="102">
        <v>3</v>
      </c>
      <c r="M47" s="103">
        <v>8.1</v>
      </c>
      <c r="N47" s="104">
        <v>8</v>
      </c>
      <c r="O47" s="65">
        <v>3000</v>
      </c>
      <c r="P47" s="66">
        <f>Table2245789101126[[#This Row],[PEMBULATAN]]*O47</f>
        <v>24000</v>
      </c>
    </row>
    <row r="48" spans="1:16" ht="27" customHeight="1" x14ac:dyDescent="0.2">
      <c r="A48" s="14"/>
      <c r="B48" s="14"/>
      <c r="C48" s="97" t="s">
        <v>961</v>
      </c>
      <c r="D48" s="98" t="s">
        <v>1169</v>
      </c>
      <c r="E48" s="99">
        <v>44440</v>
      </c>
      <c r="F48" s="100" t="s">
        <v>1170</v>
      </c>
      <c r="G48" s="99">
        <v>44447</v>
      </c>
      <c r="H48" s="101" t="s">
        <v>1171</v>
      </c>
      <c r="I48" s="102">
        <v>72</v>
      </c>
      <c r="J48" s="102">
        <v>69</v>
      </c>
      <c r="K48" s="102">
        <v>29</v>
      </c>
      <c r="L48" s="102">
        <v>16</v>
      </c>
      <c r="M48" s="103">
        <v>36.018000000000001</v>
      </c>
      <c r="N48" s="104">
        <v>36</v>
      </c>
      <c r="O48" s="65">
        <v>3000</v>
      </c>
      <c r="P48" s="66">
        <f>Table2245789101126[[#This Row],[PEMBULATAN]]*O48</f>
        <v>108000</v>
      </c>
    </row>
    <row r="49" spans="1:16" ht="27" customHeight="1" x14ac:dyDescent="0.2">
      <c r="A49" s="14"/>
      <c r="B49" s="14"/>
      <c r="C49" s="97" t="s">
        <v>962</v>
      </c>
      <c r="D49" s="98" t="s">
        <v>1169</v>
      </c>
      <c r="E49" s="99">
        <v>44440</v>
      </c>
      <c r="F49" s="100" t="s">
        <v>1170</v>
      </c>
      <c r="G49" s="99">
        <v>44447</v>
      </c>
      <c r="H49" s="101" t="s">
        <v>1171</v>
      </c>
      <c r="I49" s="102">
        <v>95</v>
      </c>
      <c r="J49" s="102">
        <v>47</v>
      </c>
      <c r="K49" s="102">
        <v>22</v>
      </c>
      <c r="L49" s="102">
        <v>17</v>
      </c>
      <c r="M49" s="103">
        <v>24.557500000000001</v>
      </c>
      <c r="N49" s="104">
        <v>25</v>
      </c>
      <c r="O49" s="65">
        <v>3000</v>
      </c>
      <c r="P49" s="66">
        <f>Table2245789101126[[#This Row],[PEMBULATAN]]*O49</f>
        <v>75000</v>
      </c>
    </row>
    <row r="50" spans="1:16" ht="27" customHeight="1" x14ac:dyDescent="0.2">
      <c r="A50" s="14"/>
      <c r="B50" s="14"/>
      <c r="C50" s="97" t="s">
        <v>963</v>
      </c>
      <c r="D50" s="98" t="s">
        <v>1169</v>
      </c>
      <c r="E50" s="99">
        <v>44440</v>
      </c>
      <c r="F50" s="100" t="s">
        <v>1170</v>
      </c>
      <c r="G50" s="99">
        <v>44447</v>
      </c>
      <c r="H50" s="101" t="s">
        <v>1171</v>
      </c>
      <c r="I50" s="102">
        <v>99</v>
      </c>
      <c r="J50" s="102">
        <v>40</v>
      </c>
      <c r="K50" s="102">
        <v>20</v>
      </c>
      <c r="L50" s="102">
        <v>5</v>
      </c>
      <c r="M50" s="103">
        <v>19.8</v>
      </c>
      <c r="N50" s="104">
        <v>20</v>
      </c>
      <c r="O50" s="65">
        <v>3000</v>
      </c>
      <c r="P50" s="66">
        <f>Table2245789101126[[#This Row],[PEMBULATAN]]*O50</f>
        <v>60000</v>
      </c>
    </row>
    <row r="51" spans="1:16" ht="27" customHeight="1" x14ac:dyDescent="0.2">
      <c r="A51" s="14"/>
      <c r="B51" s="14"/>
      <c r="C51" s="97" t="s">
        <v>964</v>
      </c>
      <c r="D51" s="98" t="s">
        <v>1169</v>
      </c>
      <c r="E51" s="99">
        <v>44440</v>
      </c>
      <c r="F51" s="100" t="s">
        <v>1170</v>
      </c>
      <c r="G51" s="99">
        <v>44447</v>
      </c>
      <c r="H51" s="101" t="s">
        <v>1171</v>
      </c>
      <c r="I51" s="102">
        <v>95</v>
      </c>
      <c r="J51" s="102">
        <v>55</v>
      </c>
      <c r="K51" s="102">
        <v>32</v>
      </c>
      <c r="L51" s="102">
        <v>24</v>
      </c>
      <c r="M51" s="103">
        <v>41.8</v>
      </c>
      <c r="N51" s="104">
        <v>42</v>
      </c>
      <c r="O51" s="65">
        <v>3000</v>
      </c>
      <c r="P51" s="66">
        <f>Table2245789101126[[#This Row],[PEMBULATAN]]*O51</f>
        <v>126000</v>
      </c>
    </row>
    <row r="52" spans="1:16" ht="27" customHeight="1" x14ac:dyDescent="0.2">
      <c r="A52" s="14"/>
      <c r="B52" s="14"/>
      <c r="C52" s="97" t="s">
        <v>965</v>
      </c>
      <c r="D52" s="98" t="s">
        <v>1169</v>
      </c>
      <c r="E52" s="99">
        <v>44440</v>
      </c>
      <c r="F52" s="100" t="s">
        <v>1170</v>
      </c>
      <c r="G52" s="99">
        <v>44447</v>
      </c>
      <c r="H52" s="101" t="s">
        <v>1171</v>
      </c>
      <c r="I52" s="102">
        <v>30</v>
      </c>
      <c r="J52" s="102">
        <v>22</v>
      </c>
      <c r="K52" s="102">
        <v>23</v>
      </c>
      <c r="L52" s="102">
        <v>4</v>
      </c>
      <c r="M52" s="103">
        <v>3.7949999999999999</v>
      </c>
      <c r="N52" s="104">
        <v>4</v>
      </c>
      <c r="O52" s="65">
        <v>3000</v>
      </c>
      <c r="P52" s="66">
        <f>Table2245789101126[[#This Row],[PEMBULATAN]]*O52</f>
        <v>12000</v>
      </c>
    </row>
    <row r="53" spans="1:16" ht="27" customHeight="1" x14ac:dyDescent="0.2">
      <c r="A53" s="14"/>
      <c r="B53" s="14"/>
      <c r="C53" s="97" t="s">
        <v>966</v>
      </c>
      <c r="D53" s="98" t="s">
        <v>1169</v>
      </c>
      <c r="E53" s="99">
        <v>44440</v>
      </c>
      <c r="F53" s="100" t="s">
        <v>1170</v>
      </c>
      <c r="G53" s="99">
        <v>44447</v>
      </c>
      <c r="H53" s="101" t="s">
        <v>1171</v>
      </c>
      <c r="I53" s="102">
        <v>78</v>
      </c>
      <c r="J53" s="102">
        <v>62</v>
      </c>
      <c r="K53" s="102">
        <v>15</v>
      </c>
      <c r="L53" s="102">
        <v>14</v>
      </c>
      <c r="M53" s="103">
        <v>18.135000000000002</v>
      </c>
      <c r="N53" s="104">
        <v>18</v>
      </c>
      <c r="O53" s="65">
        <v>3000</v>
      </c>
      <c r="P53" s="66">
        <f>Table2245789101126[[#This Row],[PEMBULATAN]]*O53</f>
        <v>54000</v>
      </c>
    </row>
    <row r="54" spans="1:16" ht="27" customHeight="1" x14ac:dyDescent="0.2">
      <c r="A54" s="14"/>
      <c r="B54" s="14"/>
      <c r="C54" s="97" t="s">
        <v>967</v>
      </c>
      <c r="D54" s="98" t="s">
        <v>1169</v>
      </c>
      <c r="E54" s="99">
        <v>44440</v>
      </c>
      <c r="F54" s="100" t="s">
        <v>1170</v>
      </c>
      <c r="G54" s="99">
        <v>44447</v>
      </c>
      <c r="H54" s="101" t="s">
        <v>1171</v>
      </c>
      <c r="I54" s="102">
        <v>75</v>
      </c>
      <c r="J54" s="102">
        <v>56</v>
      </c>
      <c r="K54" s="102">
        <v>23</v>
      </c>
      <c r="L54" s="102">
        <v>11</v>
      </c>
      <c r="M54" s="103">
        <v>24.15</v>
      </c>
      <c r="N54" s="104">
        <v>24</v>
      </c>
      <c r="O54" s="65">
        <v>3000</v>
      </c>
      <c r="P54" s="66">
        <f>Table2245789101126[[#This Row],[PEMBULATAN]]*O54</f>
        <v>72000</v>
      </c>
    </row>
    <row r="55" spans="1:16" ht="27" customHeight="1" x14ac:dyDescent="0.2">
      <c r="A55" s="14"/>
      <c r="B55" s="14"/>
      <c r="C55" s="97" t="s">
        <v>968</v>
      </c>
      <c r="D55" s="98" t="s">
        <v>1169</v>
      </c>
      <c r="E55" s="99">
        <v>44440</v>
      </c>
      <c r="F55" s="100" t="s">
        <v>1170</v>
      </c>
      <c r="G55" s="99">
        <v>44447</v>
      </c>
      <c r="H55" s="101" t="s">
        <v>1171</v>
      </c>
      <c r="I55" s="102">
        <v>100</v>
      </c>
      <c r="J55" s="102">
        <v>59</v>
      </c>
      <c r="K55" s="102">
        <v>30</v>
      </c>
      <c r="L55" s="102">
        <v>26</v>
      </c>
      <c r="M55" s="103">
        <v>44.25</v>
      </c>
      <c r="N55" s="104">
        <v>44</v>
      </c>
      <c r="O55" s="65">
        <v>3000</v>
      </c>
      <c r="P55" s="66">
        <f>Table2245789101126[[#This Row],[PEMBULATAN]]*O55</f>
        <v>132000</v>
      </c>
    </row>
    <row r="56" spans="1:16" ht="27" customHeight="1" x14ac:dyDescent="0.2">
      <c r="A56" s="14"/>
      <c r="B56" s="14"/>
      <c r="C56" s="97" t="s">
        <v>969</v>
      </c>
      <c r="D56" s="98" t="s">
        <v>1169</v>
      </c>
      <c r="E56" s="99">
        <v>44440</v>
      </c>
      <c r="F56" s="100" t="s">
        <v>1170</v>
      </c>
      <c r="G56" s="99">
        <v>44447</v>
      </c>
      <c r="H56" s="101" t="s">
        <v>1171</v>
      </c>
      <c r="I56" s="102">
        <v>73</v>
      </c>
      <c r="J56" s="102">
        <v>60</v>
      </c>
      <c r="K56" s="102">
        <v>22</v>
      </c>
      <c r="L56" s="102">
        <v>13</v>
      </c>
      <c r="M56" s="103">
        <v>24.09</v>
      </c>
      <c r="N56" s="104">
        <v>24</v>
      </c>
      <c r="O56" s="65">
        <v>3000</v>
      </c>
      <c r="P56" s="66">
        <f>Table2245789101126[[#This Row],[PEMBULATAN]]*O56</f>
        <v>72000</v>
      </c>
    </row>
    <row r="57" spans="1:16" ht="27" customHeight="1" x14ac:dyDescent="0.2">
      <c r="A57" s="14"/>
      <c r="B57" s="14"/>
      <c r="C57" s="97" t="s">
        <v>970</v>
      </c>
      <c r="D57" s="98" t="s">
        <v>1169</v>
      </c>
      <c r="E57" s="99">
        <v>44440</v>
      </c>
      <c r="F57" s="100" t="s">
        <v>1170</v>
      </c>
      <c r="G57" s="99">
        <v>44447</v>
      </c>
      <c r="H57" s="101" t="s">
        <v>1171</v>
      </c>
      <c r="I57" s="102">
        <v>65</v>
      </c>
      <c r="J57" s="102">
        <v>60</v>
      </c>
      <c r="K57" s="102">
        <v>21</v>
      </c>
      <c r="L57" s="102">
        <v>10</v>
      </c>
      <c r="M57" s="103">
        <v>20.475000000000001</v>
      </c>
      <c r="N57" s="104">
        <v>21</v>
      </c>
      <c r="O57" s="65">
        <v>3000</v>
      </c>
      <c r="P57" s="66">
        <f>Table2245789101126[[#This Row],[PEMBULATAN]]*O57</f>
        <v>63000</v>
      </c>
    </row>
    <row r="58" spans="1:16" ht="27" customHeight="1" x14ac:dyDescent="0.2">
      <c r="A58" s="14"/>
      <c r="B58" s="14"/>
      <c r="C58" s="97" t="s">
        <v>971</v>
      </c>
      <c r="D58" s="98" t="s">
        <v>1169</v>
      </c>
      <c r="E58" s="99">
        <v>44440</v>
      </c>
      <c r="F58" s="100" t="s">
        <v>1170</v>
      </c>
      <c r="G58" s="99">
        <v>44447</v>
      </c>
      <c r="H58" s="101" t="s">
        <v>1171</v>
      </c>
      <c r="I58" s="102">
        <v>54</v>
      </c>
      <c r="J58" s="102">
        <v>44</v>
      </c>
      <c r="K58" s="102">
        <v>26</v>
      </c>
      <c r="L58" s="102">
        <v>4</v>
      </c>
      <c r="M58" s="103">
        <v>15.444000000000001</v>
      </c>
      <c r="N58" s="104">
        <v>16</v>
      </c>
      <c r="O58" s="65">
        <v>3000</v>
      </c>
      <c r="P58" s="66">
        <f>Table2245789101126[[#This Row],[PEMBULATAN]]*O58</f>
        <v>48000</v>
      </c>
    </row>
    <row r="59" spans="1:16" ht="27" customHeight="1" x14ac:dyDescent="0.2">
      <c r="A59" s="14"/>
      <c r="B59" s="14"/>
      <c r="C59" s="97" t="s">
        <v>972</v>
      </c>
      <c r="D59" s="98" t="s">
        <v>1169</v>
      </c>
      <c r="E59" s="99">
        <v>44440</v>
      </c>
      <c r="F59" s="100" t="s">
        <v>1170</v>
      </c>
      <c r="G59" s="99">
        <v>44447</v>
      </c>
      <c r="H59" s="101" t="s">
        <v>1171</v>
      </c>
      <c r="I59" s="102">
        <v>56</v>
      </c>
      <c r="J59" s="102">
        <v>57</v>
      </c>
      <c r="K59" s="102">
        <v>19</v>
      </c>
      <c r="L59" s="102">
        <v>6</v>
      </c>
      <c r="M59" s="103">
        <v>15.162000000000001</v>
      </c>
      <c r="N59" s="104">
        <v>15</v>
      </c>
      <c r="O59" s="65">
        <v>3000</v>
      </c>
      <c r="P59" s="66">
        <f>Table2245789101126[[#This Row],[PEMBULATAN]]*O59</f>
        <v>45000</v>
      </c>
    </row>
    <row r="60" spans="1:16" ht="27" customHeight="1" x14ac:dyDescent="0.2">
      <c r="A60" s="14"/>
      <c r="B60" s="14"/>
      <c r="C60" s="97" t="s">
        <v>973</v>
      </c>
      <c r="D60" s="98" t="s">
        <v>1169</v>
      </c>
      <c r="E60" s="99">
        <v>44440</v>
      </c>
      <c r="F60" s="100" t="s">
        <v>1170</v>
      </c>
      <c r="G60" s="99">
        <v>44447</v>
      </c>
      <c r="H60" s="101" t="s">
        <v>1171</v>
      </c>
      <c r="I60" s="102">
        <v>56</v>
      </c>
      <c r="J60" s="102">
        <v>62</v>
      </c>
      <c r="K60" s="102">
        <v>21</v>
      </c>
      <c r="L60" s="102">
        <v>8</v>
      </c>
      <c r="M60" s="103">
        <v>18.228000000000002</v>
      </c>
      <c r="N60" s="104">
        <v>18</v>
      </c>
      <c r="O60" s="65">
        <v>3000</v>
      </c>
      <c r="P60" s="66">
        <f>Table2245789101126[[#This Row],[PEMBULATAN]]*O60</f>
        <v>54000</v>
      </c>
    </row>
    <row r="61" spans="1:16" ht="27" customHeight="1" x14ac:dyDescent="0.2">
      <c r="A61" s="14"/>
      <c r="B61" s="14"/>
      <c r="C61" s="97" t="s">
        <v>974</v>
      </c>
      <c r="D61" s="98" t="s">
        <v>1169</v>
      </c>
      <c r="E61" s="99">
        <v>44440</v>
      </c>
      <c r="F61" s="100" t="s">
        <v>1170</v>
      </c>
      <c r="G61" s="99">
        <v>44447</v>
      </c>
      <c r="H61" s="101" t="s">
        <v>1171</v>
      </c>
      <c r="I61" s="102">
        <v>96</v>
      </c>
      <c r="J61" s="102">
        <v>58</v>
      </c>
      <c r="K61" s="102">
        <v>29</v>
      </c>
      <c r="L61" s="102">
        <v>14</v>
      </c>
      <c r="M61" s="103">
        <v>40.368000000000002</v>
      </c>
      <c r="N61" s="104">
        <v>41</v>
      </c>
      <c r="O61" s="65">
        <v>3000</v>
      </c>
      <c r="P61" s="66">
        <f>Table2245789101126[[#This Row],[PEMBULATAN]]*O61</f>
        <v>123000</v>
      </c>
    </row>
    <row r="62" spans="1:16" ht="27" customHeight="1" x14ac:dyDescent="0.2">
      <c r="A62" s="14"/>
      <c r="B62" s="14"/>
      <c r="C62" s="97" t="s">
        <v>975</v>
      </c>
      <c r="D62" s="98" t="s">
        <v>1169</v>
      </c>
      <c r="E62" s="99">
        <v>44440</v>
      </c>
      <c r="F62" s="100" t="s">
        <v>1170</v>
      </c>
      <c r="G62" s="99">
        <v>44447</v>
      </c>
      <c r="H62" s="101" t="s">
        <v>1171</v>
      </c>
      <c r="I62" s="102">
        <v>84</v>
      </c>
      <c r="J62" s="102">
        <v>56</v>
      </c>
      <c r="K62" s="102">
        <v>27</v>
      </c>
      <c r="L62" s="102">
        <v>12</v>
      </c>
      <c r="M62" s="103">
        <v>31.751999999999999</v>
      </c>
      <c r="N62" s="104">
        <v>32</v>
      </c>
      <c r="O62" s="65">
        <v>3000</v>
      </c>
      <c r="P62" s="66">
        <f>Table2245789101126[[#This Row],[PEMBULATAN]]*O62</f>
        <v>96000</v>
      </c>
    </row>
    <row r="63" spans="1:16" ht="27" customHeight="1" x14ac:dyDescent="0.2">
      <c r="A63" s="14"/>
      <c r="B63" s="14"/>
      <c r="C63" s="97" t="s">
        <v>976</v>
      </c>
      <c r="D63" s="98" t="s">
        <v>1169</v>
      </c>
      <c r="E63" s="99">
        <v>44440</v>
      </c>
      <c r="F63" s="100" t="s">
        <v>1170</v>
      </c>
      <c r="G63" s="99">
        <v>44447</v>
      </c>
      <c r="H63" s="101" t="s">
        <v>1171</v>
      </c>
      <c r="I63" s="102">
        <v>53</v>
      </c>
      <c r="J63" s="102">
        <v>41</v>
      </c>
      <c r="K63" s="102">
        <v>15</v>
      </c>
      <c r="L63" s="102">
        <v>4</v>
      </c>
      <c r="M63" s="103">
        <v>8.1487499999999997</v>
      </c>
      <c r="N63" s="104">
        <v>8</v>
      </c>
      <c r="O63" s="65">
        <v>3000</v>
      </c>
      <c r="P63" s="66">
        <f>Table2245789101126[[#This Row],[PEMBULATAN]]*O63</f>
        <v>24000</v>
      </c>
    </row>
    <row r="64" spans="1:16" ht="27" customHeight="1" x14ac:dyDescent="0.2">
      <c r="A64" s="14"/>
      <c r="B64" s="14"/>
      <c r="C64" s="97" t="s">
        <v>977</v>
      </c>
      <c r="D64" s="98" t="s">
        <v>1169</v>
      </c>
      <c r="E64" s="99">
        <v>44440</v>
      </c>
      <c r="F64" s="100" t="s">
        <v>1170</v>
      </c>
      <c r="G64" s="99">
        <v>44447</v>
      </c>
      <c r="H64" s="101" t="s">
        <v>1171</v>
      </c>
      <c r="I64" s="102">
        <v>102</v>
      </c>
      <c r="J64" s="102">
        <v>60</v>
      </c>
      <c r="K64" s="102">
        <v>23</v>
      </c>
      <c r="L64" s="102">
        <v>22</v>
      </c>
      <c r="M64" s="103">
        <v>35.19</v>
      </c>
      <c r="N64" s="104">
        <v>35</v>
      </c>
      <c r="O64" s="65">
        <v>3000</v>
      </c>
      <c r="P64" s="66">
        <f>Table2245789101126[[#This Row],[PEMBULATAN]]*O64</f>
        <v>105000</v>
      </c>
    </row>
    <row r="65" spans="1:16" ht="27" customHeight="1" x14ac:dyDescent="0.2">
      <c r="A65" s="14"/>
      <c r="B65" s="14"/>
      <c r="C65" s="97" t="s">
        <v>978</v>
      </c>
      <c r="D65" s="98" t="s">
        <v>1169</v>
      </c>
      <c r="E65" s="99">
        <v>44440</v>
      </c>
      <c r="F65" s="100" t="s">
        <v>1170</v>
      </c>
      <c r="G65" s="99">
        <v>44447</v>
      </c>
      <c r="H65" s="101" t="s">
        <v>1171</v>
      </c>
      <c r="I65" s="102">
        <v>80</v>
      </c>
      <c r="J65" s="102">
        <v>60</v>
      </c>
      <c r="K65" s="102">
        <v>22</v>
      </c>
      <c r="L65" s="102">
        <v>9</v>
      </c>
      <c r="M65" s="103">
        <v>26.4</v>
      </c>
      <c r="N65" s="104">
        <v>27</v>
      </c>
      <c r="O65" s="65">
        <v>3000</v>
      </c>
      <c r="P65" s="66">
        <f>Table2245789101126[[#This Row],[PEMBULATAN]]*O65</f>
        <v>81000</v>
      </c>
    </row>
    <row r="66" spans="1:16" ht="27" customHeight="1" x14ac:dyDescent="0.2">
      <c r="A66" s="14"/>
      <c r="B66" s="14"/>
      <c r="C66" s="97" t="s">
        <v>979</v>
      </c>
      <c r="D66" s="98" t="s">
        <v>1169</v>
      </c>
      <c r="E66" s="99">
        <v>44440</v>
      </c>
      <c r="F66" s="100" t="s">
        <v>1170</v>
      </c>
      <c r="G66" s="99">
        <v>44447</v>
      </c>
      <c r="H66" s="101" t="s">
        <v>1171</v>
      </c>
      <c r="I66" s="102">
        <v>100</v>
      </c>
      <c r="J66" s="102">
        <v>65</v>
      </c>
      <c r="K66" s="102">
        <v>26</v>
      </c>
      <c r="L66" s="102">
        <v>12</v>
      </c>
      <c r="M66" s="103">
        <v>42.25</v>
      </c>
      <c r="N66" s="104">
        <v>42</v>
      </c>
      <c r="O66" s="65">
        <v>3000</v>
      </c>
      <c r="P66" s="66">
        <f>Table2245789101126[[#This Row],[PEMBULATAN]]*O66</f>
        <v>126000</v>
      </c>
    </row>
    <row r="67" spans="1:16" ht="27" customHeight="1" x14ac:dyDescent="0.2">
      <c r="A67" s="14"/>
      <c r="B67" s="14"/>
      <c r="C67" s="97" t="s">
        <v>980</v>
      </c>
      <c r="D67" s="98" t="s">
        <v>1169</v>
      </c>
      <c r="E67" s="99">
        <v>44440</v>
      </c>
      <c r="F67" s="100" t="s">
        <v>1170</v>
      </c>
      <c r="G67" s="99">
        <v>44447</v>
      </c>
      <c r="H67" s="101" t="s">
        <v>1171</v>
      </c>
      <c r="I67" s="102">
        <v>93</v>
      </c>
      <c r="J67" s="102">
        <v>52</v>
      </c>
      <c r="K67" s="102">
        <v>25</v>
      </c>
      <c r="L67" s="102">
        <v>15</v>
      </c>
      <c r="M67" s="103">
        <v>30.225000000000001</v>
      </c>
      <c r="N67" s="104">
        <v>30</v>
      </c>
      <c r="O67" s="65">
        <v>3000</v>
      </c>
      <c r="P67" s="66">
        <f>Table2245789101126[[#This Row],[PEMBULATAN]]*O67</f>
        <v>90000</v>
      </c>
    </row>
    <row r="68" spans="1:16" ht="27" customHeight="1" x14ac:dyDescent="0.2">
      <c r="A68" s="14"/>
      <c r="B68" s="14"/>
      <c r="C68" s="97" t="s">
        <v>981</v>
      </c>
      <c r="D68" s="98" t="s">
        <v>1169</v>
      </c>
      <c r="E68" s="99">
        <v>44440</v>
      </c>
      <c r="F68" s="100" t="s">
        <v>1170</v>
      </c>
      <c r="G68" s="99">
        <v>44447</v>
      </c>
      <c r="H68" s="101" t="s">
        <v>1171</v>
      </c>
      <c r="I68" s="102">
        <v>86</v>
      </c>
      <c r="J68" s="102">
        <v>62</v>
      </c>
      <c r="K68" s="102">
        <v>44</v>
      </c>
      <c r="L68" s="102">
        <v>11</v>
      </c>
      <c r="M68" s="103">
        <v>58.652000000000001</v>
      </c>
      <c r="N68" s="104">
        <v>59</v>
      </c>
      <c r="O68" s="65">
        <v>3000</v>
      </c>
      <c r="P68" s="66">
        <f>Table2245789101126[[#This Row],[PEMBULATAN]]*O68</f>
        <v>177000</v>
      </c>
    </row>
    <row r="69" spans="1:16" ht="27" customHeight="1" x14ac:dyDescent="0.2">
      <c r="A69" s="14"/>
      <c r="B69" s="14"/>
      <c r="C69" s="97" t="s">
        <v>982</v>
      </c>
      <c r="D69" s="98" t="s">
        <v>1169</v>
      </c>
      <c r="E69" s="99">
        <v>44440</v>
      </c>
      <c r="F69" s="100" t="s">
        <v>1170</v>
      </c>
      <c r="G69" s="99">
        <v>44447</v>
      </c>
      <c r="H69" s="101" t="s">
        <v>1171</v>
      </c>
      <c r="I69" s="102">
        <v>110</v>
      </c>
      <c r="J69" s="102">
        <v>63</v>
      </c>
      <c r="K69" s="102">
        <v>37</v>
      </c>
      <c r="L69" s="102">
        <v>23</v>
      </c>
      <c r="M69" s="103">
        <v>64.102500000000006</v>
      </c>
      <c r="N69" s="104">
        <v>64</v>
      </c>
      <c r="O69" s="65">
        <v>3000</v>
      </c>
      <c r="P69" s="66">
        <f>Table2245789101126[[#This Row],[PEMBULATAN]]*O69</f>
        <v>192000</v>
      </c>
    </row>
    <row r="70" spans="1:16" ht="27" customHeight="1" x14ac:dyDescent="0.2">
      <c r="A70" s="14"/>
      <c r="B70" s="14"/>
      <c r="C70" s="97" t="s">
        <v>983</v>
      </c>
      <c r="D70" s="98" t="s">
        <v>1169</v>
      </c>
      <c r="E70" s="99">
        <v>44440</v>
      </c>
      <c r="F70" s="100" t="s">
        <v>1170</v>
      </c>
      <c r="G70" s="99">
        <v>44447</v>
      </c>
      <c r="H70" s="101" t="s">
        <v>1171</v>
      </c>
      <c r="I70" s="102">
        <v>100</v>
      </c>
      <c r="J70" s="102">
        <v>92</v>
      </c>
      <c r="K70" s="102">
        <v>45</v>
      </c>
      <c r="L70" s="102">
        <v>18</v>
      </c>
      <c r="M70" s="103">
        <v>103.5</v>
      </c>
      <c r="N70" s="104">
        <v>104</v>
      </c>
      <c r="O70" s="65">
        <v>3000</v>
      </c>
      <c r="P70" s="66">
        <f>Table2245789101126[[#This Row],[PEMBULATAN]]*O70</f>
        <v>312000</v>
      </c>
    </row>
    <row r="71" spans="1:16" ht="27" customHeight="1" x14ac:dyDescent="0.2">
      <c r="A71" s="14"/>
      <c r="B71" s="14"/>
      <c r="C71" s="97" t="s">
        <v>984</v>
      </c>
      <c r="D71" s="98" t="s">
        <v>1169</v>
      </c>
      <c r="E71" s="99">
        <v>44440</v>
      </c>
      <c r="F71" s="100" t="s">
        <v>1170</v>
      </c>
      <c r="G71" s="99">
        <v>44447</v>
      </c>
      <c r="H71" s="101" t="s">
        <v>1171</v>
      </c>
      <c r="I71" s="102">
        <v>85</v>
      </c>
      <c r="J71" s="102">
        <v>65</v>
      </c>
      <c r="K71" s="102">
        <v>35</v>
      </c>
      <c r="L71" s="102">
        <v>18</v>
      </c>
      <c r="M71" s="103">
        <v>48.34375</v>
      </c>
      <c r="N71" s="104">
        <v>49</v>
      </c>
      <c r="O71" s="65">
        <v>3000</v>
      </c>
      <c r="P71" s="66">
        <f>Table2245789101126[[#This Row],[PEMBULATAN]]*O71</f>
        <v>147000</v>
      </c>
    </row>
    <row r="72" spans="1:16" ht="27" customHeight="1" x14ac:dyDescent="0.2">
      <c r="A72" s="14"/>
      <c r="B72" s="14"/>
      <c r="C72" s="97" t="s">
        <v>985</v>
      </c>
      <c r="D72" s="98" t="s">
        <v>1169</v>
      </c>
      <c r="E72" s="99">
        <v>44440</v>
      </c>
      <c r="F72" s="100" t="s">
        <v>1170</v>
      </c>
      <c r="G72" s="99">
        <v>44447</v>
      </c>
      <c r="H72" s="101" t="s">
        <v>1171</v>
      </c>
      <c r="I72" s="102">
        <v>70</v>
      </c>
      <c r="J72" s="102">
        <v>60</v>
      </c>
      <c r="K72" s="102">
        <v>30</v>
      </c>
      <c r="L72" s="102">
        <v>8</v>
      </c>
      <c r="M72" s="103">
        <v>31.5</v>
      </c>
      <c r="N72" s="104">
        <v>32</v>
      </c>
      <c r="O72" s="65">
        <v>3000</v>
      </c>
      <c r="P72" s="66">
        <f>Table2245789101126[[#This Row],[PEMBULATAN]]*O72</f>
        <v>96000</v>
      </c>
    </row>
    <row r="73" spans="1:16" ht="27" customHeight="1" x14ac:dyDescent="0.2">
      <c r="A73" s="14"/>
      <c r="B73" s="14"/>
      <c r="C73" s="97" t="s">
        <v>986</v>
      </c>
      <c r="D73" s="98" t="s">
        <v>1169</v>
      </c>
      <c r="E73" s="99">
        <v>44440</v>
      </c>
      <c r="F73" s="100" t="s">
        <v>1170</v>
      </c>
      <c r="G73" s="99">
        <v>44447</v>
      </c>
      <c r="H73" s="101" t="s">
        <v>1171</v>
      </c>
      <c r="I73" s="102">
        <v>85</v>
      </c>
      <c r="J73" s="102">
        <v>56</v>
      </c>
      <c r="K73" s="102">
        <v>23</v>
      </c>
      <c r="L73" s="102">
        <v>14</v>
      </c>
      <c r="M73" s="103">
        <v>27.37</v>
      </c>
      <c r="N73" s="104">
        <v>28</v>
      </c>
      <c r="O73" s="65">
        <v>3000</v>
      </c>
      <c r="P73" s="66">
        <f>Table2245789101126[[#This Row],[PEMBULATAN]]*O73</f>
        <v>84000</v>
      </c>
    </row>
    <row r="74" spans="1:16" ht="27" customHeight="1" x14ac:dyDescent="0.2">
      <c r="A74" s="14"/>
      <c r="B74" s="14"/>
      <c r="C74" s="97" t="s">
        <v>987</v>
      </c>
      <c r="D74" s="98" t="s">
        <v>1169</v>
      </c>
      <c r="E74" s="99">
        <v>44440</v>
      </c>
      <c r="F74" s="100" t="s">
        <v>1170</v>
      </c>
      <c r="G74" s="99">
        <v>44447</v>
      </c>
      <c r="H74" s="101" t="s">
        <v>1171</v>
      </c>
      <c r="I74" s="102">
        <v>79</v>
      </c>
      <c r="J74" s="102">
        <v>57</v>
      </c>
      <c r="K74" s="102">
        <v>20</v>
      </c>
      <c r="L74" s="102">
        <v>7</v>
      </c>
      <c r="M74" s="103">
        <v>22.515000000000001</v>
      </c>
      <c r="N74" s="104">
        <v>23</v>
      </c>
      <c r="O74" s="65">
        <v>3000</v>
      </c>
      <c r="P74" s="66">
        <f>Table2245789101126[[#This Row],[PEMBULATAN]]*O74</f>
        <v>69000</v>
      </c>
    </row>
    <row r="75" spans="1:16" ht="27" customHeight="1" x14ac:dyDescent="0.2">
      <c r="A75" s="14"/>
      <c r="B75" s="14"/>
      <c r="C75" s="97" t="s">
        <v>988</v>
      </c>
      <c r="D75" s="98" t="s">
        <v>1169</v>
      </c>
      <c r="E75" s="99">
        <v>44440</v>
      </c>
      <c r="F75" s="100" t="s">
        <v>1170</v>
      </c>
      <c r="G75" s="99">
        <v>44447</v>
      </c>
      <c r="H75" s="101" t="s">
        <v>1171</v>
      </c>
      <c r="I75" s="102">
        <v>70</v>
      </c>
      <c r="J75" s="102">
        <v>54</v>
      </c>
      <c r="K75" s="102">
        <v>28</v>
      </c>
      <c r="L75" s="102">
        <v>12</v>
      </c>
      <c r="M75" s="103">
        <v>26.46</v>
      </c>
      <c r="N75" s="104">
        <v>27</v>
      </c>
      <c r="O75" s="65">
        <v>3000</v>
      </c>
      <c r="P75" s="66">
        <f>Table2245789101126[[#This Row],[PEMBULATAN]]*O75</f>
        <v>81000</v>
      </c>
    </row>
    <row r="76" spans="1:16" ht="27" customHeight="1" x14ac:dyDescent="0.2">
      <c r="A76" s="14"/>
      <c r="B76" s="14"/>
      <c r="C76" s="97" t="s">
        <v>989</v>
      </c>
      <c r="D76" s="98" t="s">
        <v>1169</v>
      </c>
      <c r="E76" s="99">
        <v>44440</v>
      </c>
      <c r="F76" s="100" t="s">
        <v>1170</v>
      </c>
      <c r="G76" s="99">
        <v>44447</v>
      </c>
      <c r="H76" s="101" t="s">
        <v>1171</v>
      </c>
      <c r="I76" s="102">
        <v>64</v>
      </c>
      <c r="J76" s="102">
        <v>57</v>
      </c>
      <c r="K76" s="102">
        <v>24</v>
      </c>
      <c r="L76" s="102">
        <v>11</v>
      </c>
      <c r="M76" s="103">
        <v>21.888000000000002</v>
      </c>
      <c r="N76" s="104">
        <v>22</v>
      </c>
      <c r="O76" s="65">
        <v>3000</v>
      </c>
      <c r="P76" s="66">
        <f>Table2245789101126[[#This Row],[PEMBULATAN]]*O76</f>
        <v>66000</v>
      </c>
    </row>
    <row r="77" spans="1:16" ht="27" customHeight="1" x14ac:dyDescent="0.2">
      <c r="A77" s="14"/>
      <c r="B77" s="14"/>
      <c r="C77" s="97" t="s">
        <v>990</v>
      </c>
      <c r="D77" s="98" t="s">
        <v>1169</v>
      </c>
      <c r="E77" s="99">
        <v>44440</v>
      </c>
      <c r="F77" s="100" t="s">
        <v>1170</v>
      </c>
      <c r="G77" s="99">
        <v>44447</v>
      </c>
      <c r="H77" s="101" t="s">
        <v>1171</v>
      </c>
      <c r="I77" s="102">
        <v>90</v>
      </c>
      <c r="J77" s="102">
        <v>62</v>
      </c>
      <c r="K77" s="102">
        <v>24</v>
      </c>
      <c r="L77" s="102">
        <v>13</v>
      </c>
      <c r="M77" s="103">
        <v>33.479999999999997</v>
      </c>
      <c r="N77" s="104">
        <v>34</v>
      </c>
      <c r="O77" s="65">
        <v>3000</v>
      </c>
      <c r="P77" s="66">
        <f>Table2245789101126[[#This Row],[PEMBULATAN]]*O77</f>
        <v>102000</v>
      </c>
    </row>
    <row r="78" spans="1:16" ht="27" customHeight="1" x14ac:dyDescent="0.2">
      <c r="A78" s="14"/>
      <c r="B78" s="14"/>
      <c r="C78" s="97" t="s">
        <v>991</v>
      </c>
      <c r="D78" s="98" t="s">
        <v>1169</v>
      </c>
      <c r="E78" s="99">
        <v>44440</v>
      </c>
      <c r="F78" s="100" t="s">
        <v>1170</v>
      </c>
      <c r="G78" s="99">
        <v>44447</v>
      </c>
      <c r="H78" s="101" t="s">
        <v>1171</v>
      </c>
      <c r="I78" s="102">
        <v>72</v>
      </c>
      <c r="J78" s="102">
        <v>55</v>
      </c>
      <c r="K78" s="102">
        <v>31</v>
      </c>
      <c r="L78" s="102">
        <v>16</v>
      </c>
      <c r="M78" s="103">
        <v>30.69</v>
      </c>
      <c r="N78" s="104">
        <v>31</v>
      </c>
      <c r="O78" s="65">
        <v>3000</v>
      </c>
      <c r="P78" s="66">
        <f>Table2245789101126[[#This Row],[PEMBULATAN]]*O78</f>
        <v>93000</v>
      </c>
    </row>
    <row r="79" spans="1:16" ht="27" customHeight="1" x14ac:dyDescent="0.2">
      <c r="A79" s="14"/>
      <c r="B79" s="14"/>
      <c r="C79" s="97" t="s">
        <v>992</v>
      </c>
      <c r="D79" s="98" t="s">
        <v>1169</v>
      </c>
      <c r="E79" s="99">
        <v>44440</v>
      </c>
      <c r="F79" s="100" t="s">
        <v>1170</v>
      </c>
      <c r="G79" s="99">
        <v>44447</v>
      </c>
      <c r="H79" s="101" t="s">
        <v>1171</v>
      </c>
      <c r="I79" s="102">
        <v>87</v>
      </c>
      <c r="J79" s="102">
        <v>60</v>
      </c>
      <c r="K79" s="102">
        <v>26</v>
      </c>
      <c r="L79" s="102">
        <v>15</v>
      </c>
      <c r="M79" s="103">
        <v>33.93</v>
      </c>
      <c r="N79" s="104">
        <v>34</v>
      </c>
      <c r="O79" s="65">
        <v>3000</v>
      </c>
      <c r="P79" s="66">
        <f>Table2245789101126[[#This Row],[PEMBULATAN]]*O79</f>
        <v>102000</v>
      </c>
    </row>
    <row r="80" spans="1:16" ht="27" customHeight="1" x14ac:dyDescent="0.2">
      <c r="A80" s="14"/>
      <c r="B80" s="14"/>
      <c r="C80" s="97" t="s">
        <v>993</v>
      </c>
      <c r="D80" s="98" t="s">
        <v>1169</v>
      </c>
      <c r="E80" s="99">
        <v>44440</v>
      </c>
      <c r="F80" s="100" t="s">
        <v>1170</v>
      </c>
      <c r="G80" s="99">
        <v>44447</v>
      </c>
      <c r="H80" s="101" t="s">
        <v>1171</v>
      </c>
      <c r="I80" s="102">
        <v>73</v>
      </c>
      <c r="J80" s="102">
        <v>66</v>
      </c>
      <c r="K80" s="102">
        <v>15</v>
      </c>
      <c r="L80" s="102">
        <v>14</v>
      </c>
      <c r="M80" s="103">
        <v>18.067499999999999</v>
      </c>
      <c r="N80" s="104">
        <v>18</v>
      </c>
      <c r="O80" s="65">
        <v>3000</v>
      </c>
      <c r="P80" s="66">
        <f>Table2245789101126[[#This Row],[PEMBULATAN]]*O80</f>
        <v>54000</v>
      </c>
    </row>
    <row r="81" spans="1:16" ht="27" customHeight="1" x14ac:dyDescent="0.2">
      <c r="A81" s="14"/>
      <c r="B81" s="14"/>
      <c r="C81" s="97" t="s">
        <v>994</v>
      </c>
      <c r="D81" s="98" t="s">
        <v>1169</v>
      </c>
      <c r="E81" s="99">
        <v>44440</v>
      </c>
      <c r="F81" s="100" t="s">
        <v>1170</v>
      </c>
      <c r="G81" s="99">
        <v>44447</v>
      </c>
      <c r="H81" s="101" t="s">
        <v>1171</v>
      </c>
      <c r="I81" s="102">
        <v>92</v>
      </c>
      <c r="J81" s="102">
        <v>55</v>
      </c>
      <c r="K81" s="102">
        <v>27</v>
      </c>
      <c r="L81" s="102">
        <v>20</v>
      </c>
      <c r="M81" s="103">
        <v>34.155000000000001</v>
      </c>
      <c r="N81" s="104">
        <v>34</v>
      </c>
      <c r="O81" s="65">
        <v>3000</v>
      </c>
      <c r="P81" s="66">
        <f>Table2245789101126[[#This Row],[PEMBULATAN]]*O81</f>
        <v>102000</v>
      </c>
    </row>
    <row r="82" spans="1:16" ht="27" customHeight="1" x14ac:dyDescent="0.2">
      <c r="A82" s="14"/>
      <c r="B82" s="14"/>
      <c r="C82" s="97" t="s">
        <v>995</v>
      </c>
      <c r="D82" s="98" t="s">
        <v>1169</v>
      </c>
      <c r="E82" s="99">
        <v>44440</v>
      </c>
      <c r="F82" s="100" t="s">
        <v>1170</v>
      </c>
      <c r="G82" s="99">
        <v>44447</v>
      </c>
      <c r="H82" s="101" t="s">
        <v>1171</v>
      </c>
      <c r="I82" s="102">
        <v>69</v>
      </c>
      <c r="J82" s="102">
        <v>60</v>
      </c>
      <c r="K82" s="102">
        <v>20</v>
      </c>
      <c r="L82" s="102">
        <v>8</v>
      </c>
      <c r="M82" s="103">
        <v>20.7</v>
      </c>
      <c r="N82" s="104">
        <v>21</v>
      </c>
      <c r="O82" s="65">
        <v>3000</v>
      </c>
      <c r="P82" s="66">
        <f>Table2245789101126[[#This Row],[PEMBULATAN]]*O82</f>
        <v>63000</v>
      </c>
    </row>
    <row r="83" spans="1:16" ht="27" customHeight="1" x14ac:dyDescent="0.2">
      <c r="A83" s="14"/>
      <c r="B83" s="14"/>
      <c r="C83" s="97" t="s">
        <v>996</v>
      </c>
      <c r="D83" s="98" t="s">
        <v>1169</v>
      </c>
      <c r="E83" s="99">
        <v>44440</v>
      </c>
      <c r="F83" s="100" t="s">
        <v>1170</v>
      </c>
      <c r="G83" s="99">
        <v>44447</v>
      </c>
      <c r="H83" s="101" t="s">
        <v>1171</v>
      </c>
      <c r="I83" s="102">
        <v>56</v>
      </c>
      <c r="J83" s="102">
        <v>23</v>
      </c>
      <c r="K83" s="102">
        <v>56</v>
      </c>
      <c r="L83" s="102">
        <v>4</v>
      </c>
      <c r="M83" s="103">
        <v>18.032</v>
      </c>
      <c r="N83" s="104">
        <v>18</v>
      </c>
      <c r="O83" s="65">
        <v>3000</v>
      </c>
      <c r="P83" s="66">
        <f>Table2245789101126[[#This Row],[PEMBULATAN]]*O83</f>
        <v>54000</v>
      </c>
    </row>
    <row r="84" spans="1:16" ht="27" customHeight="1" x14ac:dyDescent="0.2">
      <c r="A84" s="14"/>
      <c r="B84" s="14"/>
      <c r="C84" s="97" t="s">
        <v>997</v>
      </c>
      <c r="D84" s="98" t="s">
        <v>1169</v>
      </c>
      <c r="E84" s="99">
        <v>44440</v>
      </c>
      <c r="F84" s="100" t="s">
        <v>1170</v>
      </c>
      <c r="G84" s="99">
        <v>44447</v>
      </c>
      <c r="H84" s="101" t="s">
        <v>1171</v>
      </c>
      <c r="I84" s="102">
        <v>70</v>
      </c>
      <c r="J84" s="102">
        <v>60</v>
      </c>
      <c r="K84" s="102">
        <v>13</v>
      </c>
      <c r="L84" s="102">
        <v>6</v>
      </c>
      <c r="M84" s="103">
        <v>13.65</v>
      </c>
      <c r="N84" s="104">
        <v>14</v>
      </c>
      <c r="O84" s="65">
        <v>3000</v>
      </c>
      <c r="P84" s="66">
        <f>Table2245789101126[[#This Row],[PEMBULATAN]]*O84</f>
        <v>42000</v>
      </c>
    </row>
    <row r="85" spans="1:16" ht="27" customHeight="1" x14ac:dyDescent="0.2">
      <c r="A85" s="14"/>
      <c r="B85" s="14"/>
      <c r="C85" s="97" t="s">
        <v>998</v>
      </c>
      <c r="D85" s="98" t="s">
        <v>1169</v>
      </c>
      <c r="E85" s="99">
        <v>44440</v>
      </c>
      <c r="F85" s="100" t="s">
        <v>1170</v>
      </c>
      <c r="G85" s="99">
        <v>44447</v>
      </c>
      <c r="H85" s="101" t="s">
        <v>1171</v>
      </c>
      <c r="I85" s="102">
        <v>69</v>
      </c>
      <c r="J85" s="102">
        <v>112</v>
      </c>
      <c r="K85" s="102">
        <v>60</v>
      </c>
      <c r="L85" s="102">
        <v>24</v>
      </c>
      <c r="M85" s="103">
        <v>115.92</v>
      </c>
      <c r="N85" s="104">
        <v>116</v>
      </c>
      <c r="O85" s="65">
        <v>3000</v>
      </c>
      <c r="P85" s="66">
        <f>Table2245789101126[[#This Row],[PEMBULATAN]]*O85</f>
        <v>348000</v>
      </c>
    </row>
    <row r="86" spans="1:16" ht="27" customHeight="1" x14ac:dyDescent="0.2">
      <c r="A86" s="14"/>
      <c r="B86" s="14"/>
      <c r="C86" s="97" t="s">
        <v>999</v>
      </c>
      <c r="D86" s="98" t="s">
        <v>1169</v>
      </c>
      <c r="E86" s="99">
        <v>44440</v>
      </c>
      <c r="F86" s="100" t="s">
        <v>1170</v>
      </c>
      <c r="G86" s="99">
        <v>44447</v>
      </c>
      <c r="H86" s="101" t="s">
        <v>1171</v>
      </c>
      <c r="I86" s="102">
        <v>100</v>
      </c>
      <c r="J86" s="102">
        <v>60</v>
      </c>
      <c r="K86" s="102">
        <v>25</v>
      </c>
      <c r="L86" s="102">
        <v>14</v>
      </c>
      <c r="M86" s="103">
        <v>37.5</v>
      </c>
      <c r="N86" s="104">
        <v>38</v>
      </c>
      <c r="O86" s="65">
        <v>3000</v>
      </c>
      <c r="P86" s="66">
        <f>Table2245789101126[[#This Row],[PEMBULATAN]]*O86</f>
        <v>114000</v>
      </c>
    </row>
    <row r="87" spans="1:16" ht="27" customHeight="1" x14ac:dyDescent="0.2">
      <c r="A87" s="14"/>
      <c r="B87" s="14"/>
      <c r="C87" s="97" t="s">
        <v>1000</v>
      </c>
      <c r="D87" s="98" t="s">
        <v>1169</v>
      </c>
      <c r="E87" s="99">
        <v>44440</v>
      </c>
      <c r="F87" s="100" t="s">
        <v>1170</v>
      </c>
      <c r="G87" s="99">
        <v>44447</v>
      </c>
      <c r="H87" s="101" t="s">
        <v>1171</v>
      </c>
      <c r="I87" s="102">
        <v>89</v>
      </c>
      <c r="J87" s="102">
        <v>67</v>
      </c>
      <c r="K87" s="102">
        <v>24</v>
      </c>
      <c r="L87" s="102">
        <v>18</v>
      </c>
      <c r="M87" s="103">
        <v>35.777999999999999</v>
      </c>
      <c r="N87" s="104">
        <v>36</v>
      </c>
      <c r="O87" s="65">
        <v>3000</v>
      </c>
      <c r="P87" s="66">
        <f>Table2245789101126[[#This Row],[PEMBULATAN]]*O87</f>
        <v>108000</v>
      </c>
    </row>
    <row r="88" spans="1:16" ht="27" customHeight="1" x14ac:dyDescent="0.2">
      <c r="A88" s="14"/>
      <c r="B88" s="14"/>
      <c r="C88" s="97" t="s">
        <v>1001</v>
      </c>
      <c r="D88" s="98" t="s">
        <v>1169</v>
      </c>
      <c r="E88" s="99">
        <v>44440</v>
      </c>
      <c r="F88" s="100" t="s">
        <v>1170</v>
      </c>
      <c r="G88" s="99">
        <v>44447</v>
      </c>
      <c r="H88" s="101" t="s">
        <v>1171</v>
      </c>
      <c r="I88" s="102">
        <v>91</v>
      </c>
      <c r="J88" s="102">
        <v>62</v>
      </c>
      <c r="K88" s="102">
        <v>23</v>
      </c>
      <c r="L88" s="102">
        <v>10</v>
      </c>
      <c r="M88" s="103">
        <v>32.441499999999998</v>
      </c>
      <c r="N88" s="104">
        <v>33</v>
      </c>
      <c r="O88" s="65">
        <v>3000</v>
      </c>
      <c r="P88" s="66">
        <f>Table2245789101126[[#This Row],[PEMBULATAN]]*O88</f>
        <v>99000</v>
      </c>
    </row>
    <row r="89" spans="1:16" ht="27" customHeight="1" x14ac:dyDescent="0.2">
      <c r="A89" s="14"/>
      <c r="B89" s="14"/>
      <c r="C89" s="97" t="s">
        <v>1002</v>
      </c>
      <c r="D89" s="98" t="s">
        <v>1169</v>
      </c>
      <c r="E89" s="99">
        <v>44440</v>
      </c>
      <c r="F89" s="100" t="s">
        <v>1170</v>
      </c>
      <c r="G89" s="99">
        <v>44447</v>
      </c>
      <c r="H89" s="101" t="s">
        <v>1171</v>
      </c>
      <c r="I89" s="102">
        <v>96</v>
      </c>
      <c r="J89" s="102">
        <v>50</v>
      </c>
      <c r="K89" s="102">
        <v>30</v>
      </c>
      <c r="L89" s="102">
        <v>15</v>
      </c>
      <c r="M89" s="103">
        <v>36</v>
      </c>
      <c r="N89" s="104">
        <v>36</v>
      </c>
      <c r="O89" s="65">
        <v>3000</v>
      </c>
      <c r="P89" s="66">
        <f>Table2245789101126[[#This Row],[PEMBULATAN]]*O89</f>
        <v>108000</v>
      </c>
    </row>
    <row r="90" spans="1:16" ht="27" customHeight="1" x14ac:dyDescent="0.2">
      <c r="A90" s="14"/>
      <c r="B90" s="14"/>
      <c r="C90" s="97" t="s">
        <v>1003</v>
      </c>
      <c r="D90" s="98" t="s">
        <v>1169</v>
      </c>
      <c r="E90" s="99">
        <v>44440</v>
      </c>
      <c r="F90" s="100" t="s">
        <v>1170</v>
      </c>
      <c r="G90" s="99">
        <v>44447</v>
      </c>
      <c r="H90" s="101" t="s">
        <v>1171</v>
      </c>
      <c r="I90" s="102">
        <v>93</v>
      </c>
      <c r="J90" s="102">
        <v>59</v>
      </c>
      <c r="K90" s="102">
        <v>34</v>
      </c>
      <c r="L90" s="102">
        <v>20</v>
      </c>
      <c r="M90" s="103">
        <v>46.639499999999998</v>
      </c>
      <c r="N90" s="104">
        <v>47</v>
      </c>
      <c r="O90" s="65">
        <v>3000</v>
      </c>
      <c r="P90" s="66">
        <f>Table2245789101126[[#This Row],[PEMBULATAN]]*O90</f>
        <v>141000</v>
      </c>
    </row>
    <row r="91" spans="1:16" ht="27" customHeight="1" x14ac:dyDescent="0.2">
      <c r="A91" s="14"/>
      <c r="B91" s="14"/>
      <c r="C91" s="97" t="s">
        <v>1004</v>
      </c>
      <c r="D91" s="98" t="s">
        <v>1169</v>
      </c>
      <c r="E91" s="99">
        <v>44440</v>
      </c>
      <c r="F91" s="100" t="s">
        <v>1170</v>
      </c>
      <c r="G91" s="99">
        <v>44447</v>
      </c>
      <c r="H91" s="101" t="s">
        <v>1171</v>
      </c>
      <c r="I91" s="102">
        <v>90</v>
      </c>
      <c r="J91" s="102">
        <v>60</v>
      </c>
      <c r="K91" s="102">
        <v>23</v>
      </c>
      <c r="L91" s="102">
        <v>10</v>
      </c>
      <c r="M91" s="103">
        <v>31.05</v>
      </c>
      <c r="N91" s="104">
        <v>31</v>
      </c>
      <c r="O91" s="65">
        <v>3000</v>
      </c>
      <c r="P91" s="66">
        <f>Table2245789101126[[#This Row],[PEMBULATAN]]*O91</f>
        <v>93000</v>
      </c>
    </row>
    <row r="92" spans="1:16" ht="27" customHeight="1" x14ac:dyDescent="0.2">
      <c r="A92" s="14"/>
      <c r="B92" s="14"/>
      <c r="C92" s="97" t="s">
        <v>1005</v>
      </c>
      <c r="D92" s="98" t="s">
        <v>1169</v>
      </c>
      <c r="E92" s="99">
        <v>44440</v>
      </c>
      <c r="F92" s="100" t="s">
        <v>1170</v>
      </c>
      <c r="G92" s="99">
        <v>44447</v>
      </c>
      <c r="H92" s="101" t="s">
        <v>1171</v>
      </c>
      <c r="I92" s="102">
        <v>50</v>
      </c>
      <c r="J92" s="102">
        <v>43</v>
      </c>
      <c r="K92" s="102">
        <v>18</v>
      </c>
      <c r="L92" s="102">
        <v>3</v>
      </c>
      <c r="M92" s="103">
        <v>9.6750000000000007</v>
      </c>
      <c r="N92" s="104">
        <v>10</v>
      </c>
      <c r="O92" s="65">
        <v>3000</v>
      </c>
      <c r="P92" s="66">
        <f>Table2245789101126[[#This Row],[PEMBULATAN]]*O92</f>
        <v>30000</v>
      </c>
    </row>
    <row r="93" spans="1:16" ht="27" customHeight="1" x14ac:dyDescent="0.2">
      <c r="A93" s="14"/>
      <c r="B93" s="14"/>
      <c r="C93" s="97" t="s">
        <v>1006</v>
      </c>
      <c r="D93" s="98" t="s">
        <v>1169</v>
      </c>
      <c r="E93" s="99">
        <v>44440</v>
      </c>
      <c r="F93" s="100" t="s">
        <v>1170</v>
      </c>
      <c r="G93" s="99">
        <v>44447</v>
      </c>
      <c r="H93" s="101" t="s">
        <v>1171</v>
      </c>
      <c r="I93" s="102">
        <v>100</v>
      </c>
      <c r="J93" s="102">
        <v>53</v>
      </c>
      <c r="K93" s="102">
        <v>43</v>
      </c>
      <c r="L93" s="102">
        <v>21</v>
      </c>
      <c r="M93" s="103">
        <v>56.975000000000001</v>
      </c>
      <c r="N93" s="104">
        <v>57</v>
      </c>
      <c r="O93" s="65">
        <v>3000</v>
      </c>
      <c r="P93" s="66">
        <f>Table2245789101126[[#This Row],[PEMBULATAN]]*O93</f>
        <v>171000</v>
      </c>
    </row>
    <row r="94" spans="1:16" ht="27" customHeight="1" x14ac:dyDescent="0.2">
      <c r="A94" s="14"/>
      <c r="B94" s="14"/>
      <c r="C94" s="97" t="s">
        <v>1007</v>
      </c>
      <c r="D94" s="98" t="s">
        <v>1169</v>
      </c>
      <c r="E94" s="99">
        <v>44440</v>
      </c>
      <c r="F94" s="100" t="s">
        <v>1170</v>
      </c>
      <c r="G94" s="99">
        <v>44447</v>
      </c>
      <c r="H94" s="101" t="s">
        <v>1171</v>
      </c>
      <c r="I94" s="102">
        <v>100</v>
      </c>
      <c r="J94" s="102">
        <v>55</v>
      </c>
      <c r="K94" s="102">
        <v>37</v>
      </c>
      <c r="L94" s="102">
        <v>15</v>
      </c>
      <c r="M94" s="103">
        <v>50.875</v>
      </c>
      <c r="N94" s="104">
        <v>51</v>
      </c>
      <c r="O94" s="65">
        <v>3000</v>
      </c>
      <c r="P94" s="66">
        <f>Table2245789101126[[#This Row],[PEMBULATAN]]*O94</f>
        <v>153000</v>
      </c>
    </row>
    <row r="95" spans="1:16" ht="27" customHeight="1" x14ac:dyDescent="0.2">
      <c r="A95" s="14"/>
      <c r="B95" s="14"/>
      <c r="C95" s="97" t="s">
        <v>1008</v>
      </c>
      <c r="D95" s="98" t="s">
        <v>1169</v>
      </c>
      <c r="E95" s="99">
        <v>44440</v>
      </c>
      <c r="F95" s="100" t="s">
        <v>1170</v>
      </c>
      <c r="G95" s="99">
        <v>44447</v>
      </c>
      <c r="H95" s="101" t="s">
        <v>1171</v>
      </c>
      <c r="I95" s="102">
        <v>84</v>
      </c>
      <c r="J95" s="102">
        <v>63</v>
      </c>
      <c r="K95" s="102">
        <v>22</v>
      </c>
      <c r="L95" s="102">
        <v>7</v>
      </c>
      <c r="M95" s="103">
        <v>29.106000000000002</v>
      </c>
      <c r="N95" s="104">
        <v>29</v>
      </c>
      <c r="O95" s="65">
        <v>3000</v>
      </c>
      <c r="P95" s="66">
        <f>Table2245789101126[[#This Row],[PEMBULATAN]]*O95</f>
        <v>87000</v>
      </c>
    </row>
    <row r="96" spans="1:16" ht="27" customHeight="1" x14ac:dyDescent="0.2">
      <c r="A96" s="14"/>
      <c r="B96" s="14"/>
      <c r="C96" s="97" t="s">
        <v>1009</v>
      </c>
      <c r="D96" s="98" t="s">
        <v>1169</v>
      </c>
      <c r="E96" s="99">
        <v>44440</v>
      </c>
      <c r="F96" s="100" t="s">
        <v>1170</v>
      </c>
      <c r="G96" s="99">
        <v>44447</v>
      </c>
      <c r="H96" s="101" t="s">
        <v>1171</v>
      </c>
      <c r="I96" s="102">
        <v>98</v>
      </c>
      <c r="J96" s="102">
        <v>56</v>
      </c>
      <c r="K96" s="102">
        <v>23</v>
      </c>
      <c r="L96" s="102">
        <v>21</v>
      </c>
      <c r="M96" s="103">
        <v>31.556000000000001</v>
      </c>
      <c r="N96" s="104">
        <v>32</v>
      </c>
      <c r="O96" s="65">
        <v>3000</v>
      </c>
      <c r="P96" s="66">
        <f>Table2245789101126[[#This Row],[PEMBULATAN]]*O96</f>
        <v>96000</v>
      </c>
    </row>
    <row r="97" spans="1:16" ht="27" customHeight="1" x14ac:dyDescent="0.2">
      <c r="A97" s="14"/>
      <c r="B97" s="14"/>
      <c r="C97" s="97" t="s">
        <v>1010</v>
      </c>
      <c r="D97" s="98" t="s">
        <v>1169</v>
      </c>
      <c r="E97" s="99">
        <v>44440</v>
      </c>
      <c r="F97" s="100" t="s">
        <v>1170</v>
      </c>
      <c r="G97" s="99">
        <v>44447</v>
      </c>
      <c r="H97" s="101" t="s">
        <v>1171</v>
      </c>
      <c r="I97" s="102">
        <v>90</v>
      </c>
      <c r="J97" s="102">
        <v>62</v>
      </c>
      <c r="K97" s="102">
        <v>18</v>
      </c>
      <c r="L97" s="102">
        <v>13</v>
      </c>
      <c r="M97" s="103">
        <v>25.11</v>
      </c>
      <c r="N97" s="104">
        <v>25</v>
      </c>
      <c r="O97" s="65">
        <v>3000</v>
      </c>
      <c r="P97" s="66">
        <f>Table2245789101126[[#This Row],[PEMBULATAN]]*O97</f>
        <v>75000</v>
      </c>
    </row>
    <row r="98" spans="1:16" ht="27" customHeight="1" x14ac:dyDescent="0.2">
      <c r="A98" s="14"/>
      <c r="B98" s="14"/>
      <c r="C98" s="97" t="s">
        <v>1011</v>
      </c>
      <c r="D98" s="98" t="s">
        <v>1169</v>
      </c>
      <c r="E98" s="99">
        <v>44440</v>
      </c>
      <c r="F98" s="100" t="s">
        <v>1170</v>
      </c>
      <c r="G98" s="99">
        <v>44447</v>
      </c>
      <c r="H98" s="101" t="s">
        <v>1171</v>
      </c>
      <c r="I98" s="102">
        <v>102</v>
      </c>
      <c r="J98" s="102">
        <v>62</v>
      </c>
      <c r="K98" s="102">
        <v>26</v>
      </c>
      <c r="L98" s="102">
        <v>21</v>
      </c>
      <c r="M98" s="103">
        <v>41.106000000000002</v>
      </c>
      <c r="N98" s="104">
        <v>41</v>
      </c>
      <c r="O98" s="65">
        <v>3000</v>
      </c>
      <c r="P98" s="66">
        <f>Table2245789101126[[#This Row],[PEMBULATAN]]*O98</f>
        <v>123000</v>
      </c>
    </row>
    <row r="99" spans="1:16" ht="27" customHeight="1" x14ac:dyDescent="0.2">
      <c r="A99" s="14"/>
      <c r="B99" s="14"/>
      <c r="C99" s="97" t="s">
        <v>1012</v>
      </c>
      <c r="D99" s="98" t="s">
        <v>1169</v>
      </c>
      <c r="E99" s="99">
        <v>44440</v>
      </c>
      <c r="F99" s="100" t="s">
        <v>1170</v>
      </c>
      <c r="G99" s="99">
        <v>44447</v>
      </c>
      <c r="H99" s="101" t="s">
        <v>1171</v>
      </c>
      <c r="I99" s="102">
        <v>97</v>
      </c>
      <c r="J99" s="102">
        <v>63</v>
      </c>
      <c r="K99" s="102">
        <v>33</v>
      </c>
      <c r="L99" s="102">
        <v>21</v>
      </c>
      <c r="M99" s="103">
        <v>50.415750000000003</v>
      </c>
      <c r="N99" s="104">
        <v>51</v>
      </c>
      <c r="O99" s="65">
        <v>3000</v>
      </c>
      <c r="P99" s="66">
        <f>Table2245789101126[[#This Row],[PEMBULATAN]]*O99</f>
        <v>153000</v>
      </c>
    </row>
    <row r="100" spans="1:16" ht="27" customHeight="1" x14ac:dyDescent="0.2">
      <c r="A100" s="14"/>
      <c r="B100" s="14"/>
      <c r="C100" s="97" t="s">
        <v>1013</v>
      </c>
      <c r="D100" s="98" t="s">
        <v>1169</v>
      </c>
      <c r="E100" s="99">
        <v>44440</v>
      </c>
      <c r="F100" s="100" t="s">
        <v>1170</v>
      </c>
      <c r="G100" s="99">
        <v>44447</v>
      </c>
      <c r="H100" s="101" t="s">
        <v>1171</v>
      </c>
      <c r="I100" s="102">
        <v>77</v>
      </c>
      <c r="J100" s="102">
        <v>61</v>
      </c>
      <c r="K100" s="102">
        <v>22</v>
      </c>
      <c r="L100" s="102">
        <v>11</v>
      </c>
      <c r="M100" s="103">
        <v>25.833500000000001</v>
      </c>
      <c r="N100" s="104">
        <v>26</v>
      </c>
      <c r="O100" s="65">
        <v>3000</v>
      </c>
      <c r="P100" s="66">
        <f>Table2245789101126[[#This Row],[PEMBULATAN]]*O100</f>
        <v>78000</v>
      </c>
    </row>
    <row r="101" spans="1:16" ht="27" customHeight="1" x14ac:dyDescent="0.2">
      <c r="A101" s="14"/>
      <c r="B101" s="14"/>
      <c r="C101" s="97" t="s">
        <v>1014</v>
      </c>
      <c r="D101" s="98" t="s">
        <v>1169</v>
      </c>
      <c r="E101" s="99">
        <v>44440</v>
      </c>
      <c r="F101" s="100" t="s">
        <v>1170</v>
      </c>
      <c r="G101" s="99">
        <v>44447</v>
      </c>
      <c r="H101" s="101" t="s">
        <v>1171</v>
      </c>
      <c r="I101" s="102">
        <v>96</v>
      </c>
      <c r="J101" s="102">
        <v>57</v>
      </c>
      <c r="K101" s="102">
        <v>26</v>
      </c>
      <c r="L101" s="102">
        <v>13</v>
      </c>
      <c r="M101" s="103">
        <v>35.567999999999998</v>
      </c>
      <c r="N101" s="104">
        <v>36</v>
      </c>
      <c r="O101" s="65">
        <v>3000</v>
      </c>
      <c r="P101" s="66">
        <f>Table2245789101126[[#This Row],[PEMBULATAN]]*O101</f>
        <v>108000</v>
      </c>
    </row>
    <row r="102" spans="1:16" ht="27" customHeight="1" x14ac:dyDescent="0.2">
      <c r="A102" s="14"/>
      <c r="B102" s="14"/>
      <c r="C102" s="97" t="s">
        <v>1015</v>
      </c>
      <c r="D102" s="98" t="s">
        <v>1169</v>
      </c>
      <c r="E102" s="99">
        <v>44440</v>
      </c>
      <c r="F102" s="100" t="s">
        <v>1170</v>
      </c>
      <c r="G102" s="99">
        <v>44447</v>
      </c>
      <c r="H102" s="101" t="s">
        <v>1171</v>
      </c>
      <c r="I102" s="102">
        <v>92</v>
      </c>
      <c r="J102" s="102">
        <v>55</v>
      </c>
      <c r="K102" s="102">
        <v>24</v>
      </c>
      <c r="L102" s="102">
        <v>17</v>
      </c>
      <c r="M102" s="103">
        <v>30.36</v>
      </c>
      <c r="N102" s="104">
        <v>31</v>
      </c>
      <c r="O102" s="65">
        <v>3000</v>
      </c>
      <c r="P102" s="66">
        <f>Table2245789101126[[#This Row],[PEMBULATAN]]*O102</f>
        <v>93000</v>
      </c>
    </row>
    <row r="103" spans="1:16" ht="27" customHeight="1" x14ac:dyDescent="0.2">
      <c r="A103" s="14"/>
      <c r="B103" s="14"/>
      <c r="C103" s="97" t="s">
        <v>1016</v>
      </c>
      <c r="D103" s="98" t="s">
        <v>1169</v>
      </c>
      <c r="E103" s="99">
        <v>44440</v>
      </c>
      <c r="F103" s="100" t="s">
        <v>1170</v>
      </c>
      <c r="G103" s="99">
        <v>44447</v>
      </c>
      <c r="H103" s="101" t="s">
        <v>1171</v>
      </c>
      <c r="I103" s="102">
        <v>70</v>
      </c>
      <c r="J103" s="102">
        <v>62</v>
      </c>
      <c r="K103" s="102">
        <v>21</v>
      </c>
      <c r="L103" s="102">
        <v>10</v>
      </c>
      <c r="M103" s="103">
        <v>22.785</v>
      </c>
      <c r="N103" s="104">
        <v>23</v>
      </c>
      <c r="O103" s="65">
        <v>3000</v>
      </c>
      <c r="P103" s="66">
        <f>Table2245789101126[[#This Row],[PEMBULATAN]]*O103</f>
        <v>69000</v>
      </c>
    </row>
    <row r="104" spans="1:16" ht="27" customHeight="1" x14ac:dyDescent="0.2">
      <c r="A104" s="14"/>
      <c r="B104" s="14"/>
      <c r="C104" s="97" t="s">
        <v>1017</v>
      </c>
      <c r="D104" s="98" t="s">
        <v>1169</v>
      </c>
      <c r="E104" s="99">
        <v>44440</v>
      </c>
      <c r="F104" s="100" t="s">
        <v>1170</v>
      </c>
      <c r="G104" s="99">
        <v>44447</v>
      </c>
      <c r="H104" s="101" t="s">
        <v>1171</v>
      </c>
      <c r="I104" s="102">
        <v>105</v>
      </c>
      <c r="J104" s="102">
        <v>55</v>
      </c>
      <c r="K104" s="102">
        <v>33</v>
      </c>
      <c r="L104" s="102">
        <v>22</v>
      </c>
      <c r="M104" s="103">
        <v>47.643749999999997</v>
      </c>
      <c r="N104" s="104">
        <v>48</v>
      </c>
      <c r="O104" s="65">
        <v>3000</v>
      </c>
      <c r="P104" s="66">
        <f>Table2245789101126[[#This Row],[PEMBULATAN]]*O104</f>
        <v>144000</v>
      </c>
    </row>
    <row r="105" spans="1:16" ht="27" customHeight="1" x14ac:dyDescent="0.2">
      <c r="A105" s="14"/>
      <c r="B105" s="14"/>
      <c r="C105" s="97" t="s">
        <v>1018</v>
      </c>
      <c r="D105" s="98" t="s">
        <v>1169</v>
      </c>
      <c r="E105" s="99">
        <v>44440</v>
      </c>
      <c r="F105" s="100" t="s">
        <v>1170</v>
      </c>
      <c r="G105" s="99">
        <v>44447</v>
      </c>
      <c r="H105" s="101" t="s">
        <v>1171</v>
      </c>
      <c r="I105" s="102">
        <v>90</v>
      </c>
      <c r="J105" s="102">
        <v>55</v>
      </c>
      <c r="K105" s="102">
        <v>27</v>
      </c>
      <c r="L105" s="102">
        <v>10</v>
      </c>
      <c r="M105" s="103">
        <v>33.412500000000001</v>
      </c>
      <c r="N105" s="104">
        <v>34</v>
      </c>
      <c r="O105" s="65">
        <v>3000</v>
      </c>
      <c r="P105" s="66">
        <f>Table2245789101126[[#This Row],[PEMBULATAN]]*O105</f>
        <v>102000</v>
      </c>
    </row>
    <row r="106" spans="1:16" ht="27" customHeight="1" x14ac:dyDescent="0.2">
      <c r="A106" s="14"/>
      <c r="B106" s="14"/>
      <c r="C106" s="97" t="s">
        <v>1019</v>
      </c>
      <c r="D106" s="98" t="s">
        <v>1169</v>
      </c>
      <c r="E106" s="99">
        <v>44440</v>
      </c>
      <c r="F106" s="100" t="s">
        <v>1170</v>
      </c>
      <c r="G106" s="99">
        <v>44447</v>
      </c>
      <c r="H106" s="101" t="s">
        <v>1171</v>
      </c>
      <c r="I106" s="102">
        <v>47</v>
      </c>
      <c r="J106" s="102">
        <v>37</v>
      </c>
      <c r="K106" s="102">
        <v>13</v>
      </c>
      <c r="L106" s="102">
        <v>3</v>
      </c>
      <c r="M106" s="103">
        <v>5.6517499999999998</v>
      </c>
      <c r="N106" s="104">
        <v>6</v>
      </c>
      <c r="O106" s="65">
        <v>3000</v>
      </c>
      <c r="P106" s="66">
        <f>Table2245789101126[[#This Row],[PEMBULATAN]]*O106</f>
        <v>18000</v>
      </c>
    </row>
    <row r="107" spans="1:16" ht="27" customHeight="1" x14ac:dyDescent="0.2">
      <c r="A107" s="14"/>
      <c r="B107" s="14"/>
      <c r="C107" s="97" t="s">
        <v>1020</v>
      </c>
      <c r="D107" s="98" t="s">
        <v>1169</v>
      </c>
      <c r="E107" s="99">
        <v>44440</v>
      </c>
      <c r="F107" s="100" t="s">
        <v>1170</v>
      </c>
      <c r="G107" s="99">
        <v>44447</v>
      </c>
      <c r="H107" s="101" t="s">
        <v>1171</v>
      </c>
      <c r="I107" s="102">
        <v>90</v>
      </c>
      <c r="J107" s="102">
        <v>60</v>
      </c>
      <c r="K107" s="102">
        <v>27</v>
      </c>
      <c r="L107" s="102">
        <v>9</v>
      </c>
      <c r="M107" s="103">
        <v>36.450000000000003</v>
      </c>
      <c r="N107" s="104">
        <v>37</v>
      </c>
      <c r="O107" s="65">
        <v>3000</v>
      </c>
      <c r="P107" s="66">
        <f>Table2245789101126[[#This Row],[PEMBULATAN]]*O107</f>
        <v>111000</v>
      </c>
    </row>
    <row r="108" spans="1:16" ht="27" customHeight="1" x14ac:dyDescent="0.2">
      <c r="A108" s="14"/>
      <c r="B108" s="14"/>
      <c r="C108" s="97" t="s">
        <v>1021</v>
      </c>
      <c r="D108" s="98" t="s">
        <v>1169</v>
      </c>
      <c r="E108" s="99">
        <v>44440</v>
      </c>
      <c r="F108" s="100" t="s">
        <v>1170</v>
      </c>
      <c r="G108" s="99">
        <v>44447</v>
      </c>
      <c r="H108" s="101" t="s">
        <v>1171</v>
      </c>
      <c r="I108" s="102">
        <v>95</v>
      </c>
      <c r="J108" s="102">
        <v>60</v>
      </c>
      <c r="K108" s="102">
        <v>35</v>
      </c>
      <c r="L108" s="102">
        <v>19</v>
      </c>
      <c r="M108" s="103">
        <v>49.875</v>
      </c>
      <c r="N108" s="104">
        <v>50</v>
      </c>
      <c r="O108" s="65">
        <v>3000</v>
      </c>
      <c r="P108" s="66">
        <f>Table2245789101126[[#This Row],[PEMBULATAN]]*O108</f>
        <v>150000</v>
      </c>
    </row>
    <row r="109" spans="1:16" ht="27" customHeight="1" x14ac:dyDescent="0.2">
      <c r="A109" s="14"/>
      <c r="B109" s="14"/>
      <c r="C109" s="97" t="s">
        <v>1022</v>
      </c>
      <c r="D109" s="98" t="s">
        <v>1169</v>
      </c>
      <c r="E109" s="99">
        <v>44440</v>
      </c>
      <c r="F109" s="100" t="s">
        <v>1170</v>
      </c>
      <c r="G109" s="99">
        <v>44447</v>
      </c>
      <c r="H109" s="101" t="s">
        <v>1171</v>
      </c>
      <c r="I109" s="102">
        <v>88</v>
      </c>
      <c r="J109" s="102">
        <v>53</v>
      </c>
      <c r="K109" s="102">
        <v>33</v>
      </c>
      <c r="L109" s="102">
        <v>9</v>
      </c>
      <c r="M109" s="103">
        <v>38.478000000000002</v>
      </c>
      <c r="N109" s="104">
        <v>39</v>
      </c>
      <c r="O109" s="65">
        <v>3000</v>
      </c>
      <c r="P109" s="66">
        <f>Table2245789101126[[#This Row],[PEMBULATAN]]*O109</f>
        <v>117000</v>
      </c>
    </row>
    <row r="110" spans="1:16" ht="27" customHeight="1" x14ac:dyDescent="0.2">
      <c r="A110" s="14"/>
      <c r="B110" s="14"/>
      <c r="C110" s="97" t="s">
        <v>1023</v>
      </c>
      <c r="D110" s="98" t="s">
        <v>1169</v>
      </c>
      <c r="E110" s="99">
        <v>44440</v>
      </c>
      <c r="F110" s="100" t="s">
        <v>1170</v>
      </c>
      <c r="G110" s="99">
        <v>44447</v>
      </c>
      <c r="H110" s="101" t="s">
        <v>1171</v>
      </c>
      <c r="I110" s="102">
        <v>95</v>
      </c>
      <c r="J110" s="102">
        <v>60</v>
      </c>
      <c r="K110" s="102">
        <v>40</v>
      </c>
      <c r="L110" s="102">
        <v>14</v>
      </c>
      <c r="M110" s="103">
        <v>57</v>
      </c>
      <c r="N110" s="104">
        <v>57</v>
      </c>
      <c r="O110" s="65">
        <v>3000</v>
      </c>
      <c r="P110" s="66">
        <f>Table2245789101126[[#This Row],[PEMBULATAN]]*O110</f>
        <v>171000</v>
      </c>
    </row>
    <row r="111" spans="1:16" ht="27" customHeight="1" x14ac:dyDescent="0.2">
      <c r="A111" s="14"/>
      <c r="B111" s="14"/>
      <c r="C111" s="97" t="s">
        <v>1024</v>
      </c>
      <c r="D111" s="98" t="s">
        <v>1169</v>
      </c>
      <c r="E111" s="99">
        <v>44440</v>
      </c>
      <c r="F111" s="100" t="s">
        <v>1170</v>
      </c>
      <c r="G111" s="99">
        <v>44447</v>
      </c>
      <c r="H111" s="101" t="s">
        <v>1171</v>
      </c>
      <c r="I111" s="102">
        <v>90</v>
      </c>
      <c r="J111" s="102">
        <v>65</v>
      </c>
      <c r="K111" s="102">
        <v>30</v>
      </c>
      <c r="L111" s="102">
        <v>10</v>
      </c>
      <c r="M111" s="103">
        <v>43.875</v>
      </c>
      <c r="N111" s="104">
        <v>44</v>
      </c>
      <c r="O111" s="65">
        <v>3000</v>
      </c>
      <c r="P111" s="66">
        <f>Table2245789101126[[#This Row],[PEMBULATAN]]*O111</f>
        <v>132000</v>
      </c>
    </row>
    <row r="112" spans="1:16" ht="27" customHeight="1" x14ac:dyDescent="0.2">
      <c r="A112" s="14"/>
      <c r="B112" s="14"/>
      <c r="C112" s="97" t="s">
        <v>1025</v>
      </c>
      <c r="D112" s="98" t="s">
        <v>1169</v>
      </c>
      <c r="E112" s="99">
        <v>44440</v>
      </c>
      <c r="F112" s="100" t="s">
        <v>1170</v>
      </c>
      <c r="G112" s="99">
        <v>44447</v>
      </c>
      <c r="H112" s="101" t="s">
        <v>1171</v>
      </c>
      <c r="I112" s="102">
        <v>85</v>
      </c>
      <c r="J112" s="102">
        <v>55</v>
      </c>
      <c r="K112" s="102">
        <v>35</v>
      </c>
      <c r="L112" s="102">
        <v>10</v>
      </c>
      <c r="M112" s="103">
        <v>40.90625</v>
      </c>
      <c r="N112" s="104">
        <v>41</v>
      </c>
      <c r="O112" s="65">
        <v>3000</v>
      </c>
      <c r="P112" s="66">
        <f>Table2245789101126[[#This Row],[PEMBULATAN]]*O112</f>
        <v>123000</v>
      </c>
    </row>
    <row r="113" spans="1:16" ht="27" customHeight="1" x14ac:dyDescent="0.2">
      <c r="A113" s="14"/>
      <c r="B113" s="14"/>
      <c r="C113" s="97" t="s">
        <v>1026</v>
      </c>
      <c r="D113" s="98" t="s">
        <v>1169</v>
      </c>
      <c r="E113" s="99">
        <v>44440</v>
      </c>
      <c r="F113" s="100" t="s">
        <v>1170</v>
      </c>
      <c r="G113" s="99">
        <v>44447</v>
      </c>
      <c r="H113" s="101" t="s">
        <v>1171</v>
      </c>
      <c r="I113" s="102">
        <v>60</v>
      </c>
      <c r="J113" s="102">
        <v>65</v>
      </c>
      <c r="K113" s="102">
        <v>22</v>
      </c>
      <c r="L113" s="102">
        <v>8</v>
      </c>
      <c r="M113" s="103">
        <v>21.45</v>
      </c>
      <c r="N113" s="104">
        <v>21</v>
      </c>
      <c r="O113" s="65">
        <v>3000</v>
      </c>
      <c r="P113" s="66">
        <f>Table2245789101126[[#This Row],[PEMBULATAN]]*O113</f>
        <v>63000</v>
      </c>
    </row>
    <row r="114" spans="1:16" ht="27" customHeight="1" x14ac:dyDescent="0.2">
      <c r="A114" s="14"/>
      <c r="B114" s="14"/>
      <c r="C114" s="97" t="s">
        <v>1027</v>
      </c>
      <c r="D114" s="98" t="s">
        <v>1169</v>
      </c>
      <c r="E114" s="99">
        <v>44440</v>
      </c>
      <c r="F114" s="100" t="s">
        <v>1170</v>
      </c>
      <c r="G114" s="99">
        <v>44447</v>
      </c>
      <c r="H114" s="101" t="s">
        <v>1171</v>
      </c>
      <c r="I114" s="102">
        <v>41</v>
      </c>
      <c r="J114" s="102">
        <v>33</v>
      </c>
      <c r="K114" s="102">
        <v>13</v>
      </c>
      <c r="L114" s="102">
        <v>6</v>
      </c>
      <c r="M114" s="103">
        <v>4.3972499999999997</v>
      </c>
      <c r="N114" s="104">
        <v>6</v>
      </c>
      <c r="O114" s="65">
        <v>3000</v>
      </c>
      <c r="P114" s="66">
        <f>Table2245789101126[[#This Row],[PEMBULATAN]]*O114</f>
        <v>18000</v>
      </c>
    </row>
    <row r="115" spans="1:16" ht="27" customHeight="1" x14ac:dyDescent="0.2">
      <c r="A115" s="14"/>
      <c r="B115" s="14"/>
      <c r="C115" s="97" t="s">
        <v>1028</v>
      </c>
      <c r="D115" s="98" t="s">
        <v>1169</v>
      </c>
      <c r="E115" s="99">
        <v>44440</v>
      </c>
      <c r="F115" s="100" t="s">
        <v>1170</v>
      </c>
      <c r="G115" s="99">
        <v>44447</v>
      </c>
      <c r="H115" s="101" t="s">
        <v>1171</v>
      </c>
      <c r="I115" s="102">
        <v>75</v>
      </c>
      <c r="J115" s="102">
        <v>60</v>
      </c>
      <c r="K115" s="102">
        <v>30</v>
      </c>
      <c r="L115" s="102">
        <v>9</v>
      </c>
      <c r="M115" s="103">
        <v>33.75</v>
      </c>
      <c r="N115" s="104">
        <v>34</v>
      </c>
      <c r="O115" s="65">
        <v>3000</v>
      </c>
      <c r="P115" s="66">
        <f>Table2245789101126[[#This Row],[PEMBULATAN]]*O115</f>
        <v>102000</v>
      </c>
    </row>
    <row r="116" spans="1:16" ht="27" customHeight="1" x14ac:dyDescent="0.2">
      <c r="A116" s="14"/>
      <c r="B116" s="14"/>
      <c r="C116" s="97" t="s">
        <v>1029</v>
      </c>
      <c r="D116" s="98" t="s">
        <v>1169</v>
      </c>
      <c r="E116" s="99">
        <v>44440</v>
      </c>
      <c r="F116" s="100" t="s">
        <v>1170</v>
      </c>
      <c r="G116" s="99">
        <v>44447</v>
      </c>
      <c r="H116" s="101" t="s">
        <v>1171</v>
      </c>
      <c r="I116" s="102">
        <v>75</v>
      </c>
      <c r="J116" s="102">
        <v>53</v>
      </c>
      <c r="K116" s="102">
        <v>28</v>
      </c>
      <c r="L116" s="102">
        <v>5</v>
      </c>
      <c r="M116" s="103">
        <v>27.824999999999999</v>
      </c>
      <c r="N116" s="104">
        <v>28</v>
      </c>
      <c r="O116" s="65">
        <v>3000</v>
      </c>
      <c r="P116" s="66">
        <f>Table2245789101126[[#This Row],[PEMBULATAN]]*O116</f>
        <v>84000</v>
      </c>
    </row>
    <row r="117" spans="1:16" ht="27" customHeight="1" x14ac:dyDescent="0.2">
      <c r="A117" s="14"/>
      <c r="B117" s="14"/>
      <c r="C117" s="97" t="s">
        <v>1030</v>
      </c>
      <c r="D117" s="98" t="s">
        <v>1169</v>
      </c>
      <c r="E117" s="99">
        <v>44440</v>
      </c>
      <c r="F117" s="100" t="s">
        <v>1170</v>
      </c>
      <c r="G117" s="99">
        <v>44447</v>
      </c>
      <c r="H117" s="101" t="s">
        <v>1171</v>
      </c>
      <c r="I117" s="102">
        <v>74</v>
      </c>
      <c r="J117" s="102">
        <v>63</v>
      </c>
      <c r="K117" s="102">
        <v>26</v>
      </c>
      <c r="L117" s="102">
        <v>11</v>
      </c>
      <c r="M117" s="103">
        <v>30.303000000000001</v>
      </c>
      <c r="N117" s="104">
        <v>31</v>
      </c>
      <c r="O117" s="65">
        <v>3000</v>
      </c>
      <c r="P117" s="66">
        <f>Table2245789101126[[#This Row],[PEMBULATAN]]*O117</f>
        <v>93000</v>
      </c>
    </row>
    <row r="118" spans="1:16" ht="27" customHeight="1" x14ac:dyDescent="0.2">
      <c r="A118" s="14"/>
      <c r="B118" s="14"/>
      <c r="C118" s="97" t="s">
        <v>1031</v>
      </c>
      <c r="D118" s="98" t="s">
        <v>1169</v>
      </c>
      <c r="E118" s="99">
        <v>44440</v>
      </c>
      <c r="F118" s="100" t="s">
        <v>1170</v>
      </c>
      <c r="G118" s="99">
        <v>44447</v>
      </c>
      <c r="H118" s="101" t="s">
        <v>1171</v>
      </c>
      <c r="I118" s="102">
        <v>80</v>
      </c>
      <c r="J118" s="102">
        <v>60</v>
      </c>
      <c r="K118" s="102">
        <v>27</v>
      </c>
      <c r="L118" s="102">
        <v>10</v>
      </c>
      <c r="M118" s="103">
        <v>32.4</v>
      </c>
      <c r="N118" s="104">
        <v>33</v>
      </c>
      <c r="O118" s="65">
        <v>3000</v>
      </c>
      <c r="P118" s="66">
        <f>Table2245789101126[[#This Row],[PEMBULATAN]]*O118</f>
        <v>99000</v>
      </c>
    </row>
    <row r="119" spans="1:16" ht="27" customHeight="1" x14ac:dyDescent="0.2">
      <c r="A119" s="14"/>
      <c r="B119" s="14"/>
      <c r="C119" s="97" t="s">
        <v>1032</v>
      </c>
      <c r="D119" s="98" t="s">
        <v>1169</v>
      </c>
      <c r="E119" s="99">
        <v>44440</v>
      </c>
      <c r="F119" s="100" t="s">
        <v>1170</v>
      </c>
      <c r="G119" s="99">
        <v>44447</v>
      </c>
      <c r="H119" s="101" t="s">
        <v>1171</v>
      </c>
      <c r="I119" s="102">
        <v>19</v>
      </c>
      <c r="J119" s="102">
        <v>30</v>
      </c>
      <c r="K119" s="102">
        <v>20</v>
      </c>
      <c r="L119" s="102">
        <v>1</v>
      </c>
      <c r="M119" s="103">
        <v>2.85</v>
      </c>
      <c r="N119" s="104">
        <v>3</v>
      </c>
      <c r="O119" s="65">
        <v>3000</v>
      </c>
      <c r="P119" s="66">
        <f>Table2245789101126[[#This Row],[PEMBULATAN]]*O119</f>
        <v>9000</v>
      </c>
    </row>
    <row r="120" spans="1:16" ht="27" customHeight="1" x14ac:dyDescent="0.2">
      <c r="A120" s="14"/>
      <c r="B120" s="14"/>
      <c r="C120" s="97" t="s">
        <v>1033</v>
      </c>
      <c r="D120" s="98" t="s">
        <v>1169</v>
      </c>
      <c r="E120" s="99">
        <v>44440</v>
      </c>
      <c r="F120" s="100" t="s">
        <v>1170</v>
      </c>
      <c r="G120" s="99">
        <v>44447</v>
      </c>
      <c r="H120" s="101" t="s">
        <v>1171</v>
      </c>
      <c r="I120" s="102">
        <v>115</v>
      </c>
      <c r="J120" s="102">
        <v>60</v>
      </c>
      <c r="K120" s="102">
        <v>40</v>
      </c>
      <c r="L120" s="102">
        <v>7</v>
      </c>
      <c r="M120" s="103">
        <v>69</v>
      </c>
      <c r="N120" s="104">
        <v>69</v>
      </c>
      <c r="O120" s="65">
        <v>3000</v>
      </c>
      <c r="P120" s="66">
        <f>Table2245789101126[[#This Row],[PEMBULATAN]]*O120</f>
        <v>207000</v>
      </c>
    </row>
    <row r="121" spans="1:16" ht="27" customHeight="1" x14ac:dyDescent="0.2">
      <c r="A121" s="14"/>
      <c r="B121" s="14"/>
      <c r="C121" s="97" t="s">
        <v>1034</v>
      </c>
      <c r="D121" s="98" t="s">
        <v>1169</v>
      </c>
      <c r="E121" s="99">
        <v>44440</v>
      </c>
      <c r="F121" s="100" t="s">
        <v>1170</v>
      </c>
      <c r="G121" s="99">
        <v>44447</v>
      </c>
      <c r="H121" s="101" t="s">
        <v>1171</v>
      </c>
      <c r="I121" s="102">
        <v>100</v>
      </c>
      <c r="J121" s="102">
        <v>42</v>
      </c>
      <c r="K121" s="102">
        <v>40</v>
      </c>
      <c r="L121" s="102">
        <v>15</v>
      </c>
      <c r="M121" s="103">
        <v>42</v>
      </c>
      <c r="N121" s="104">
        <v>42</v>
      </c>
      <c r="O121" s="65">
        <v>3000</v>
      </c>
      <c r="P121" s="66">
        <f>Table2245789101126[[#This Row],[PEMBULATAN]]*O121</f>
        <v>126000</v>
      </c>
    </row>
    <row r="122" spans="1:16" ht="27" customHeight="1" x14ac:dyDescent="0.2">
      <c r="A122" s="14"/>
      <c r="B122" s="14"/>
      <c r="C122" s="97" t="s">
        <v>1035</v>
      </c>
      <c r="D122" s="98" t="s">
        <v>1169</v>
      </c>
      <c r="E122" s="99">
        <v>44440</v>
      </c>
      <c r="F122" s="100" t="s">
        <v>1170</v>
      </c>
      <c r="G122" s="99">
        <v>44447</v>
      </c>
      <c r="H122" s="101" t="s">
        <v>1171</v>
      </c>
      <c r="I122" s="102">
        <v>92</v>
      </c>
      <c r="J122" s="102">
        <v>50</v>
      </c>
      <c r="K122" s="102">
        <v>37</v>
      </c>
      <c r="L122" s="102">
        <v>12</v>
      </c>
      <c r="M122" s="103">
        <v>42.55</v>
      </c>
      <c r="N122" s="104">
        <v>43</v>
      </c>
      <c r="O122" s="65">
        <v>3000</v>
      </c>
      <c r="P122" s="66">
        <f>Table2245789101126[[#This Row],[PEMBULATAN]]*O122</f>
        <v>129000</v>
      </c>
    </row>
    <row r="123" spans="1:16" ht="27" customHeight="1" x14ac:dyDescent="0.2">
      <c r="A123" s="14"/>
      <c r="B123" s="14"/>
      <c r="C123" s="97" t="s">
        <v>1036</v>
      </c>
      <c r="D123" s="98" t="s">
        <v>1169</v>
      </c>
      <c r="E123" s="99">
        <v>44440</v>
      </c>
      <c r="F123" s="100" t="s">
        <v>1170</v>
      </c>
      <c r="G123" s="99">
        <v>44447</v>
      </c>
      <c r="H123" s="101" t="s">
        <v>1171</v>
      </c>
      <c r="I123" s="102">
        <v>92</v>
      </c>
      <c r="J123" s="102">
        <v>60</v>
      </c>
      <c r="K123" s="102">
        <v>29</v>
      </c>
      <c r="L123" s="102">
        <v>17</v>
      </c>
      <c r="M123" s="103">
        <v>40.020000000000003</v>
      </c>
      <c r="N123" s="104">
        <v>40</v>
      </c>
      <c r="O123" s="65">
        <v>3000</v>
      </c>
      <c r="P123" s="66">
        <f>Table2245789101126[[#This Row],[PEMBULATAN]]*O123</f>
        <v>120000</v>
      </c>
    </row>
    <row r="124" spans="1:16" ht="27" customHeight="1" x14ac:dyDescent="0.2">
      <c r="A124" s="14"/>
      <c r="B124" s="14"/>
      <c r="C124" s="97" t="s">
        <v>1037</v>
      </c>
      <c r="D124" s="98" t="s">
        <v>1169</v>
      </c>
      <c r="E124" s="99">
        <v>44440</v>
      </c>
      <c r="F124" s="100" t="s">
        <v>1170</v>
      </c>
      <c r="G124" s="99">
        <v>44447</v>
      </c>
      <c r="H124" s="101" t="s">
        <v>1171</v>
      </c>
      <c r="I124" s="102">
        <v>89</v>
      </c>
      <c r="J124" s="102">
        <v>59</v>
      </c>
      <c r="K124" s="102">
        <v>26</v>
      </c>
      <c r="L124" s="102">
        <v>12</v>
      </c>
      <c r="M124" s="103">
        <v>34.131500000000003</v>
      </c>
      <c r="N124" s="104">
        <v>34</v>
      </c>
      <c r="O124" s="65">
        <v>3000</v>
      </c>
      <c r="P124" s="66">
        <f>Table2245789101126[[#This Row],[PEMBULATAN]]*O124</f>
        <v>102000</v>
      </c>
    </row>
    <row r="125" spans="1:16" ht="27" customHeight="1" x14ac:dyDescent="0.2">
      <c r="A125" s="14"/>
      <c r="B125" s="14"/>
      <c r="C125" s="97" t="s">
        <v>1038</v>
      </c>
      <c r="D125" s="98" t="s">
        <v>1169</v>
      </c>
      <c r="E125" s="99">
        <v>44440</v>
      </c>
      <c r="F125" s="100" t="s">
        <v>1170</v>
      </c>
      <c r="G125" s="99">
        <v>44447</v>
      </c>
      <c r="H125" s="101" t="s">
        <v>1171</v>
      </c>
      <c r="I125" s="102">
        <v>51</v>
      </c>
      <c r="J125" s="102">
        <v>85</v>
      </c>
      <c r="K125" s="102">
        <v>26</v>
      </c>
      <c r="L125" s="102">
        <v>10</v>
      </c>
      <c r="M125" s="103">
        <v>28.177499999999998</v>
      </c>
      <c r="N125" s="104">
        <v>28</v>
      </c>
      <c r="O125" s="65">
        <v>3000</v>
      </c>
      <c r="P125" s="66">
        <f>Table2245789101126[[#This Row],[PEMBULATAN]]*O125</f>
        <v>84000</v>
      </c>
    </row>
    <row r="126" spans="1:16" ht="27" customHeight="1" x14ac:dyDescent="0.2">
      <c r="A126" s="14"/>
      <c r="B126" s="14"/>
      <c r="C126" s="97" t="s">
        <v>1039</v>
      </c>
      <c r="D126" s="98" t="s">
        <v>1169</v>
      </c>
      <c r="E126" s="99">
        <v>44440</v>
      </c>
      <c r="F126" s="100" t="s">
        <v>1170</v>
      </c>
      <c r="G126" s="99">
        <v>44447</v>
      </c>
      <c r="H126" s="101" t="s">
        <v>1171</v>
      </c>
      <c r="I126" s="102">
        <v>46</v>
      </c>
      <c r="J126" s="102">
        <v>41</v>
      </c>
      <c r="K126" s="102">
        <v>24</v>
      </c>
      <c r="L126" s="102">
        <v>6</v>
      </c>
      <c r="M126" s="103">
        <v>11.316000000000001</v>
      </c>
      <c r="N126" s="104">
        <v>12</v>
      </c>
      <c r="O126" s="65">
        <v>3000</v>
      </c>
      <c r="P126" s="66">
        <f>Table2245789101126[[#This Row],[PEMBULATAN]]*O126</f>
        <v>36000</v>
      </c>
    </row>
    <row r="127" spans="1:16" ht="27" customHeight="1" x14ac:dyDescent="0.2">
      <c r="A127" s="14"/>
      <c r="B127" s="14"/>
      <c r="C127" s="97" t="s">
        <v>1040</v>
      </c>
      <c r="D127" s="98" t="s">
        <v>1169</v>
      </c>
      <c r="E127" s="99">
        <v>44440</v>
      </c>
      <c r="F127" s="100" t="s">
        <v>1170</v>
      </c>
      <c r="G127" s="99">
        <v>44447</v>
      </c>
      <c r="H127" s="101" t="s">
        <v>1171</v>
      </c>
      <c r="I127" s="102">
        <v>80</v>
      </c>
      <c r="J127" s="102">
        <v>55</v>
      </c>
      <c r="K127" s="102">
        <v>20</v>
      </c>
      <c r="L127" s="102">
        <v>10</v>
      </c>
      <c r="M127" s="103">
        <v>22</v>
      </c>
      <c r="N127" s="104">
        <v>22</v>
      </c>
      <c r="O127" s="65">
        <v>3000</v>
      </c>
      <c r="P127" s="66">
        <f>Table2245789101126[[#This Row],[PEMBULATAN]]*O127</f>
        <v>66000</v>
      </c>
    </row>
    <row r="128" spans="1:16" ht="27" customHeight="1" x14ac:dyDescent="0.2">
      <c r="A128" s="14"/>
      <c r="B128" s="14"/>
      <c r="C128" s="97" t="s">
        <v>1041</v>
      </c>
      <c r="D128" s="98" t="s">
        <v>1169</v>
      </c>
      <c r="E128" s="99">
        <v>44440</v>
      </c>
      <c r="F128" s="100" t="s">
        <v>1170</v>
      </c>
      <c r="G128" s="99">
        <v>44447</v>
      </c>
      <c r="H128" s="101" t="s">
        <v>1171</v>
      </c>
      <c r="I128" s="102">
        <v>90</v>
      </c>
      <c r="J128" s="102">
        <v>60</v>
      </c>
      <c r="K128" s="102">
        <v>25</v>
      </c>
      <c r="L128" s="102">
        <v>21</v>
      </c>
      <c r="M128" s="103">
        <v>33.75</v>
      </c>
      <c r="N128" s="104">
        <v>34</v>
      </c>
      <c r="O128" s="65">
        <v>3000</v>
      </c>
      <c r="P128" s="66">
        <f>Table2245789101126[[#This Row],[PEMBULATAN]]*O128</f>
        <v>102000</v>
      </c>
    </row>
    <row r="129" spans="1:16" ht="27" customHeight="1" x14ac:dyDescent="0.2">
      <c r="A129" s="14"/>
      <c r="B129" s="14"/>
      <c r="C129" s="97" t="s">
        <v>1042</v>
      </c>
      <c r="D129" s="98" t="s">
        <v>1169</v>
      </c>
      <c r="E129" s="99">
        <v>44440</v>
      </c>
      <c r="F129" s="100" t="s">
        <v>1170</v>
      </c>
      <c r="G129" s="99">
        <v>44447</v>
      </c>
      <c r="H129" s="101" t="s">
        <v>1171</v>
      </c>
      <c r="I129" s="102">
        <v>90</v>
      </c>
      <c r="J129" s="102">
        <v>55</v>
      </c>
      <c r="K129" s="102">
        <v>35</v>
      </c>
      <c r="L129" s="102">
        <v>8</v>
      </c>
      <c r="M129" s="103">
        <v>43.3125</v>
      </c>
      <c r="N129" s="104">
        <v>44</v>
      </c>
      <c r="O129" s="65">
        <v>3000</v>
      </c>
      <c r="P129" s="66">
        <f>Table2245789101126[[#This Row],[PEMBULATAN]]*O129</f>
        <v>132000</v>
      </c>
    </row>
    <row r="130" spans="1:16" ht="27" customHeight="1" x14ac:dyDescent="0.2">
      <c r="A130" s="14"/>
      <c r="B130" s="14"/>
      <c r="C130" s="97" t="s">
        <v>1043</v>
      </c>
      <c r="D130" s="98" t="s">
        <v>1169</v>
      </c>
      <c r="E130" s="99">
        <v>44440</v>
      </c>
      <c r="F130" s="100" t="s">
        <v>1170</v>
      </c>
      <c r="G130" s="99">
        <v>44447</v>
      </c>
      <c r="H130" s="101" t="s">
        <v>1171</v>
      </c>
      <c r="I130" s="102">
        <v>40</v>
      </c>
      <c r="J130" s="102">
        <v>40</v>
      </c>
      <c r="K130" s="102">
        <v>15</v>
      </c>
      <c r="L130" s="102">
        <v>3</v>
      </c>
      <c r="M130" s="103">
        <v>6</v>
      </c>
      <c r="N130" s="104">
        <v>6</v>
      </c>
      <c r="O130" s="65">
        <v>3000</v>
      </c>
      <c r="P130" s="66">
        <f>Table2245789101126[[#This Row],[PEMBULATAN]]*O130</f>
        <v>18000</v>
      </c>
    </row>
    <row r="131" spans="1:16" ht="27" customHeight="1" x14ac:dyDescent="0.2">
      <c r="A131" s="14"/>
      <c r="B131" s="14"/>
      <c r="C131" s="97" t="s">
        <v>1044</v>
      </c>
      <c r="D131" s="98" t="s">
        <v>1169</v>
      </c>
      <c r="E131" s="99">
        <v>44440</v>
      </c>
      <c r="F131" s="100" t="s">
        <v>1170</v>
      </c>
      <c r="G131" s="99">
        <v>44447</v>
      </c>
      <c r="H131" s="101" t="s">
        <v>1171</v>
      </c>
      <c r="I131" s="102">
        <v>90</v>
      </c>
      <c r="J131" s="102">
        <v>65</v>
      </c>
      <c r="K131" s="102">
        <v>35</v>
      </c>
      <c r="L131" s="102">
        <v>25</v>
      </c>
      <c r="M131" s="103">
        <v>51.1875</v>
      </c>
      <c r="N131" s="104">
        <v>51</v>
      </c>
      <c r="O131" s="65">
        <v>3000</v>
      </c>
      <c r="P131" s="66">
        <f>Table2245789101126[[#This Row],[PEMBULATAN]]*O131</f>
        <v>153000</v>
      </c>
    </row>
    <row r="132" spans="1:16" ht="27" customHeight="1" x14ac:dyDescent="0.2">
      <c r="A132" s="14"/>
      <c r="B132" s="14"/>
      <c r="C132" s="97" t="s">
        <v>1045</v>
      </c>
      <c r="D132" s="98" t="s">
        <v>1169</v>
      </c>
      <c r="E132" s="99">
        <v>44440</v>
      </c>
      <c r="F132" s="100" t="s">
        <v>1170</v>
      </c>
      <c r="G132" s="99">
        <v>44447</v>
      </c>
      <c r="H132" s="101" t="s">
        <v>1171</v>
      </c>
      <c r="I132" s="102">
        <v>106</v>
      </c>
      <c r="J132" s="102">
        <v>57</v>
      </c>
      <c r="K132" s="102">
        <v>38</v>
      </c>
      <c r="L132" s="102">
        <v>29</v>
      </c>
      <c r="M132" s="103">
        <v>57.399000000000001</v>
      </c>
      <c r="N132" s="104">
        <v>58</v>
      </c>
      <c r="O132" s="65">
        <v>3000</v>
      </c>
      <c r="P132" s="66">
        <f>Table2245789101126[[#This Row],[PEMBULATAN]]*O132</f>
        <v>174000</v>
      </c>
    </row>
    <row r="133" spans="1:16" ht="27" customHeight="1" x14ac:dyDescent="0.2">
      <c r="A133" s="14"/>
      <c r="B133" s="14"/>
      <c r="C133" s="97" t="s">
        <v>1046</v>
      </c>
      <c r="D133" s="98" t="s">
        <v>1169</v>
      </c>
      <c r="E133" s="99">
        <v>44440</v>
      </c>
      <c r="F133" s="100" t="s">
        <v>1170</v>
      </c>
      <c r="G133" s="99">
        <v>44447</v>
      </c>
      <c r="H133" s="101" t="s">
        <v>1171</v>
      </c>
      <c r="I133" s="102">
        <v>85</v>
      </c>
      <c r="J133" s="102">
        <v>50</v>
      </c>
      <c r="K133" s="102">
        <v>25</v>
      </c>
      <c r="L133" s="102">
        <v>13</v>
      </c>
      <c r="M133" s="103">
        <v>26.5625</v>
      </c>
      <c r="N133" s="104">
        <v>27</v>
      </c>
      <c r="O133" s="65">
        <v>3000</v>
      </c>
      <c r="P133" s="66">
        <f>Table2245789101126[[#This Row],[PEMBULATAN]]*O133</f>
        <v>81000</v>
      </c>
    </row>
    <row r="134" spans="1:16" ht="27" customHeight="1" x14ac:dyDescent="0.2">
      <c r="A134" s="14"/>
      <c r="B134" s="14"/>
      <c r="C134" s="97" t="s">
        <v>1047</v>
      </c>
      <c r="D134" s="98" t="s">
        <v>1169</v>
      </c>
      <c r="E134" s="99">
        <v>44440</v>
      </c>
      <c r="F134" s="100" t="s">
        <v>1170</v>
      </c>
      <c r="G134" s="99">
        <v>44447</v>
      </c>
      <c r="H134" s="101" t="s">
        <v>1171</v>
      </c>
      <c r="I134" s="102">
        <v>62</v>
      </c>
      <c r="J134" s="102">
        <v>46</v>
      </c>
      <c r="K134" s="102">
        <v>23</v>
      </c>
      <c r="L134" s="102">
        <v>7</v>
      </c>
      <c r="M134" s="103">
        <v>16.399000000000001</v>
      </c>
      <c r="N134" s="104">
        <v>17</v>
      </c>
      <c r="O134" s="65">
        <v>3000</v>
      </c>
      <c r="P134" s="66">
        <f>Table2245789101126[[#This Row],[PEMBULATAN]]*O134</f>
        <v>51000</v>
      </c>
    </row>
    <row r="135" spans="1:16" ht="27" customHeight="1" x14ac:dyDescent="0.2">
      <c r="A135" s="14"/>
      <c r="B135" s="14"/>
      <c r="C135" s="97" t="s">
        <v>1048</v>
      </c>
      <c r="D135" s="98" t="s">
        <v>1169</v>
      </c>
      <c r="E135" s="99">
        <v>44440</v>
      </c>
      <c r="F135" s="100" t="s">
        <v>1170</v>
      </c>
      <c r="G135" s="99">
        <v>44447</v>
      </c>
      <c r="H135" s="101" t="s">
        <v>1171</v>
      </c>
      <c r="I135" s="102">
        <v>83</v>
      </c>
      <c r="J135" s="102">
        <v>58</v>
      </c>
      <c r="K135" s="102">
        <v>21</v>
      </c>
      <c r="L135" s="102">
        <v>15</v>
      </c>
      <c r="M135" s="103">
        <v>25.273499999999999</v>
      </c>
      <c r="N135" s="104">
        <v>25</v>
      </c>
      <c r="O135" s="65">
        <v>3000</v>
      </c>
      <c r="P135" s="66">
        <f>Table2245789101126[[#This Row],[PEMBULATAN]]*O135</f>
        <v>75000</v>
      </c>
    </row>
    <row r="136" spans="1:16" ht="27" customHeight="1" x14ac:dyDescent="0.2">
      <c r="A136" s="14"/>
      <c r="B136" s="14"/>
      <c r="C136" s="74" t="s">
        <v>1049</v>
      </c>
      <c r="D136" s="79" t="s">
        <v>1169</v>
      </c>
      <c r="E136" s="13">
        <v>44440</v>
      </c>
      <c r="F136" s="77" t="s">
        <v>1170</v>
      </c>
      <c r="G136" s="13">
        <v>44447</v>
      </c>
      <c r="H136" s="78" t="s">
        <v>1171</v>
      </c>
      <c r="I136" s="16">
        <v>90</v>
      </c>
      <c r="J136" s="16">
        <v>60</v>
      </c>
      <c r="K136" s="16">
        <v>30</v>
      </c>
      <c r="L136" s="16">
        <v>14</v>
      </c>
      <c r="M136" s="82">
        <v>40.5</v>
      </c>
      <c r="N136" s="73">
        <v>41</v>
      </c>
      <c r="O136" s="65">
        <v>3000</v>
      </c>
      <c r="P136" s="66">
        <f>Table2245789101126[[#This Row],[PEMBULATAN]]*O136</f>
        <v>123000</v>
      </c>
    </row>
    <row r="137" spans="1:16" ht="27" customHeight="1" x14ac:dyDescent="0.2">
      <c r="A137" s="14"/>
      <c r="B137" s="14"/>
      <c r="C137" s="74" t="s">
        <v>1050</v>
      </c>
      <c r="D137" s="79" t="s">
        <v>1169</v>
      </c>
      <c r="E137" s="13">
        <v>44440</v>
      </c>
      <c r="F137" s="77" t="s">
        <v>1170</v>
      </c>
      <c r="G137" s="13">
        <v>44447</v>
      </c>
      <c r="H137" s="78" t="s">
        <v>1171</v>
      </c>
      <c r="I137" s="16">
        <v>100</v>
      </c>
      <c r="J137" s="16">
        <v>62</v>
      </c>
      <c r="K137" s="16">
        <v>25</v>
      </c>
      <c r="L137" s="16">
        <v>10</v>
      </c>
      <c r="M137" s="82">
        <v>38.75</v>
      </c>
      <c r="N137" s="73">
        <v>39</v>
      </c>
      <c r="O137" s="65">
        <v>3000</v>
      </c>
      <c r="P137" s="66">
        <f>Table2245789101126[[#This Row],[PEMBULATAN]]*O137</f>
        <v>117000</v>
      </c>
    </row>
    <row r="138" spans="1:16" ht="27" customHeight="1" x14ac:dyDescent="0.2">
      <c r="A138" s="14"/>
      <c r="B138" s="14"/>
      <c r="C138" s="74" t="s">
        <v>1051</v>
      </c>
      <c r="D138" s="79" t="s">
        <v>1169</v>
      </c>
      <c r="E138" s="13">
        <v>44440</v>
      </c>
      <c r="F138" s="77" t="s">
        <v>1170</v>
      </c>
      <c r="G138" s="13">
        <v>44447</v>
      </c>
      <c r="H138" s="78" t="s">
        <v>1171</v>
      </c>
      <c r="I138" s="16">
        <v>65</v>
      </c>
      <c r="J138" s="16">
        <v>42</v>
      </c>
      <c r="K138" s="16">
        <v>19</v>
      </c>
      <c r="L138" s="16">
        <v>6</v>
      </c>
      <c r="M138" s="82">
        <v>12.967499999999999</v>
      </c>
      <c r="N138" s="73">
        <v>13</v>
      </c>
      <c r="O138" s="65">
        <v>3000</v>
      </c>
      <c r="P138" s="66">
        <f>Table2245789101126[[#This Row],[PEMBULATAN]]*O138</f>
        <v>39000</v>
      </c>
    </row>
    <row r="139" spans="1:16" ht="27" customHeight="1" x14ac:dyDescent="0.2">
      <c r="A139" s="14"/>
      <c r="B139" s="14"/>
      <c r="C139" s="74" t="s">
        <v>1052</v>
      </c>
      <c r="D139" s="79" t="s">
        <v>1169</v>
      </c>
      <c r="E139" s="13">
        <v>44440</v>
      </c>
      <c r="F139" s="77" t="s">
        <v>1170</v>
      </c>
      <c r="G139" s="13">
        <v>44447</v>
      </c>
      <c r="H139" s="78" t="s">
        <v>1171</v>
      </c>
      <c r="I139" s="16">
        <v>95</v>
      </c>
      <c r="J139" s="16">
        <v>61</v>
      </c>
      <c r="K139" s="16">
        <v>30</v>
      </c>
      <c r="L139" s="16">
        <v>17</v>
      </c>
      <c r="M139" s="82">
        <v>43.462499999999999</v>
      </c>
      <c r="N139" s="73">
        <v>44</v>
      </c>
      <c r="O139" s="65">
        <v>3000</v>
      </c>
      <c r="P139" s="66">
        <f>Table2245789101126[[#This Row],[PEMBULATAN]]*O139</f>
        <v>132000</v>
      </c>
    </row>
    <row r="140" spans="1:16" ht="27" customHeight="1" x14ac:dyDescent="0.2">
      <c r="A140" s="14"/>
      <c r="B140" s="14"/>
      <c r="C140" s="74" t="s">
        <v>1053</v>
      </c>
      <c r="D140" s="79" t="s">
        <v>1169</v>
      </c>
      <c r="E140" s="13">
        <v>44440</v>
      </c>
      <c r="F140" s="77" t="s">
        <v>1170</v>
      </c>
      <c r="G140" s="13">
        <v>44447</v>
      </c>
      <c r="H140" s="78" t="s">
        <v>1171</v>
      </c>
      <c r="I140" s="16">
        <v>90</v>
      </c>
      <c r="J140" s="16">
        <v>58</v>
      </c>
      <c r="K140" s="16">
        <v>22</v>
      </c>
      <c r="L140" s="16">
        <v>12</v>
      </c>
      <c r="M140" s="82">
        <v>28.71</v>
      </c>
      <c r="N140" s="73">
        <v>29</v>
      </c>
      <c r="O140" s="65">
        <v>3000</v>
      </c>
      <c r="P140" s="66">
        <f>Table2245789101126[[#This Row],[PEMBULATAN]]*O140</f>
        <v>87000</v>
      </c>
    </row>
    <row r="141" spans="1:16" ht="27" customHeight="1" x14ac:dyDescent="0.2">
      <c r="A141" s="14"/>
      <c r="B141" s="14"/>
      <c r="C141" s="74" t="s">
        <v>1054</v>
      </c>
      <c r="D141" s="79" t="s">
        <v>1169</v>
      </c>
      <c r="E141" s="13">
        <v>44440</v>
      </c>
      <c r="F141" s="77" t="s">
        <v>1170</v>
      </c>
      <c r="G141" s="13">
        <v>44447</v>
      </c>
      <c r="H141" s="78" t="s">
        <v>1171</v>
      </c>
      <c r="I141" s="16">
        <v>58</v>
      </c>
      <c r="J141" s="16">
        <v>40</v>
      </c>
      <c r="K141" s="16">
        <v>28</v>
      </c>
      <c r="L141" s="16">
        <v>8</v>
      </c>
      <c r="M141" s="82">
        <v>16.239999999999998</v>
      </c>
      <c r="N141" s="73">
        <v>16</v>
      </c>
      <c r="O141" s="65">
        <v>3000</v>
      </c>
      <c r="P141" s="66">
        <f>Table2245789101126[[#This Row],[PEMBULATAN]]*O141</f>
        <v>48000</v>
      </c>
    </row>
    <row r="142" spans="1:16" ht="27" customHeight="1" x14ac:dyDescent="0.2">
      <c r="A142" s="14"/>
      <c r="B142" s="14"/>
      <c r="C142" s="74" t="s">
        <v>1055</v>
      </c>
      <c r="D142" s="79" t="s">
        <v>1169</v>
      </c>
      <c r="E142" s="13">
        <v>44440</v>
      </c>
      <c r="F142" s="77" t="s">
        <v>1170</v>
      </c>
      <c r="G142" s="13">
        <v>44447</v>
      </c>
      <c r="H142" s="78" t="s">
        <v>1171</v>
      </c>
      <c r="I142" s="16">
        <v>93</v>
      </c>
      <c r="J142" s="16">
        <v>63</v>
      </c>
      <c r="K142" s="16">
        <v>25</v>
      </c>
      <c r="L142" s="16">
        <v>7</v>
      </c>
      <c r="M142" s="82">
        <v>36.618749999999999</v>
      </c>
      <c r="N142" s="73">
        <v>37</v>
      </c>
      <c r="O142" s="65">
        <v>3000</v>
      </c>
      <c r="P142" s="66">
        <f>Table2245789101126[[#This Row],[PEMBULATAN]]*O142</f>
        <v>111000</v>
      </c>
    </row>
    <row r="143" spans="1:16" ht="27" customHeight="1" x14ac:dyDescent="0.2">
      <c r="A143" s="14"/>
      <c r="B143" s="14"/>
      <c r="C143" s="74" t="s">
        <v>1056</v>
      </c>
      <c r="D143" s="79" t="s">
        <v>1169</v>
      </c>
      <c r="E143" s="13">
        <v>44440</v>
      </c>
      <c r="F143" s="77" t="s">
        <v>1170</v>
      </c>
      <c r="G143" s="13">
        <v>44447</v>
      </c>
      <c r="H143" s="78" t="s">
        <v>1171</v>
      </c>
      <c r="I143" s="16">
        <v>50</v>
      </c>
      <c r="J143" s="16">
        <v>40</v>
      </c>
      <c r="K143" s="16">
        <v>14</v>
      </c>
      <c r="L143" s="16">
        <v>2</v>
      </c>
      <c r="M143" s="82">
        <v>7</v>
      </c>
      <c r="N143" s="73">
        <v>7</v>
      </c>
      <c r="O143" s="65">
        <v>3000</v>
      </c>
      <c r="P143" s="66">
        <f>Table2245789101126[[#This Row],[PEMBULATAN]]*O143</f>
        <v>21000</v>
      </c>
    </row>
    <row r="144" spans="1:16" ht="27" customHeight="1" x14ac:dyDescent="0.2">
      <c r="A144" s="14"/>
      <c r="B144" s="14"/>
      <c r="C144" s="74" t="s">
        <v>1057</v>
      </c>
      <c r="D144" s="79" t="s">
        <v>1169</v>
      </c>
      <c r="E144" s="13">
        <v>44440</v>
      </c>
      <c r="F144" s="77" t="s">
        <v>1170</v>
      </c>
      <c r="G144" s="13">
        <v>44447</v>
      </c>
      <c r="H144" s="78" t="s">
        <v>1171</v>
      </c>
      <c r="I144" s="16">
        <v>67</v>
      </c>
      <c r="J144" s="16">
        <v>65</v>
      </c>
      <c r="K144" s="16">
        <v>18</v>
      </c>
      <c r="L144" s="16">
        <v>7</v>
      </c>
      <c r="M144" s="82">
        <v>19.5975</v>
      </c>
      <c r="N144" s="73">
        <v>20</v>
      </c>
      <c r="O144" s="65">
        <v>3000</v>
      </c>
      <c r="P144" s="66">
        <f>Table2245789101126[[#This Row],[PEMBULATAN]]*O144</f>
        <v>60000</v>
      </c>
    </row>
    <row r="145" spans="1:16" ht="27" customHeight="1" x14ac:dyDescent="0.2">
      <c r="A145" s="14"/>
      <c r="B145" s="14"/>
      <c r="C145" s="74" t="s">
        <v>1058</v>
      </c>
      <c r="D145" s="79" t="s">
        <v>1169</v>
      </c>
      <c r="E145" s="13">
        <v>44440</v>
      </c>
      <c r="F145" s="77" t="s">
        <v>1170</v>
      </c>
      <c r="G145" s="13">
        <v>44447</v>
      </c>
      <c r="H145" s="78" t="s">
        <v>1171</v>
      </c>
      <c r="I145" s="16">
        <v>80</v>
      </c>
      <c r="J145" s="16">
        <v>60</v>
      </c>
      <c r="K145" s="16">
        <v>25</v>
      </c>
      <c r="L145" s="16">
        <v>7</v>
      </c>
      <c r="M145" s="82">
        <v>30</v>
      </c>
      <c r="N145" s="73">
        <v>30</v>
      </c>
      <c r="O145" s="65">
        <v>3000</v>
      </c>
      <c r="P145" s="66">
        <f>Table2245789101126[[#This Row],[PEMBULATAN]]*O145</f>
        <v>90000</v>
      </c>
    </row>
    <row r="146" spans="1:16" ht="27" customHeight="1" x14ac:dyDescent="0.2">
      <c r="A146" s="14"/>
      <c r="B146" s="14"/>
      <c r="C146" s="74" t="s">
        <v>1059</v>
      </c>
      <c r="D146" s="79" t="s">
        <v>1169</v>
      </c>
      <c r="E146" s="13">
        <v>44440</v>
      </c>
      <c r="F146" s="77" t="s">
        <v>1170</v>
      </c>
      <c r="G146" s="13">
        <v>44447</v>
      </c>
      <c r="H146" s="78" t="s">
        <v>1171</v>
      </c>
      <c r="I146" s="16">
        <v>80</v>
      </c>
      <c r="J146" s="16">
        <v>45</v>
      </c>
      <c r="K146" s="16">
        <v>27</v>
      </c>
      <c r="L146" s="16">
        <v>7</v>
      </c>
      <c r="M146" s="82">
        <v>24.3</v>
      </c>
      <c r="N146" s="73">
        <v>25</v>
      </c>
      <c r="O146" s="65">
        <v>3000</v>
      </c>
      <c r="P146" s="66">
        <f>Table2245789101126[[#This Row],[PEMBULATAN]]*O146</f>
        <v>75000</v>
      </c>
    </row>
    <row r="147" spans="1:16" ht="27" customHeight="1" x14ac:dyDescent="0.2">
      <c r="A147" s="14"/>
      <c r="B147" s="14"/>
      <c r="C147" s="74" t="s">
        <v>1060</v>
      </c>
      <c r="D147" s="79" t="s">
        <v>1169</v>
      </c>
      <c r="E147" s="13">
        <v>44440</v>
      </c>
      <c r="F147" s="77" t="s">
        <v>1170</v>
      </c>
      <c r="G147" s="13">
        <v>44447</v>
      </c>
      <c r="H147" s="78" t="s">
        <v>1171</v>
      </c>
      <c r="I147" s="16">
        <v>55</v>
      </c>
      <c r="J147" s="16">
        <v>40</v>
      </c>
      <c r="K147" s="16">
        <v>13</v>
      </c>
      <c r="L147" s="16">
        <v>3</v>
      </c>
      <c r="M147" s="82">
        <v>7.15</v>
      </c>
      <c r="N147" s="73">
        <v>7</v>
      </c>
      <c r="O147" s="65">
        <v>3000</v>
      </c>
      <c r="P147" s="66">
        <f>Table2245789101126[[#This Row],[PEMBULATAN]]*O147</f>
        <v>21000</v>
      </c>
    </row>
    <row r="148" spans="1:16" ht="27" customHeight="1" x14ac:dyDescent="0.2">
      <c r="A148" s="14"/>
      <c r="B148" s="14"/>
      <c r="C148" s="74" t="s">
        <v>1061</v>
      </c>
      <c r="D148" s="79" t="s">
        <v>1169</v>
      </c>
      <c r="E148" s="13">
        <v>44440</v>
      </c>
      <c r="F148" s="77" t="s">
        <v>1170</v>
      </c>
      <c r="G148" s="13">
        <v>44447</v>
      </c>
      <c r="H148" s="78" t="s">
        <v>1171</v>
      </c>
      <c r="I148" s="16">
        <v>87</v>
      </c>
      <c r="J148" s="16">
        <v>106</v>
      </c>
      <c r="K148" s="16">
        <v>40</v>
      </c>
      <c r="L148" s="16">
        <v>52</v>
      </c>
      <c r="M148" s="82">
        <v>92.22</v>
      </c>
      <c r="N148" s="73">
        <v>92</v>
      </c>
      <c r="O148" s="65">
        <v>3000</v>
      </c>
      <c r="P148" s="66">
        <f>Table2245789101126[[#This Row],[PEMBULATAN]]*O148</f>
        <v>276000</v>
      </c>
    </row>
    <row r="149" spans="1:16" ht="27" customHeight="1" x14ac:dyDescent="0.2">
      <c r="A149" s="14"/>
      <c r="B149" s="14"/>
      <c r="C149" s="74" t="s">
        <v>1062</v>
      </c>
      <c r="D149" s="79" t="s">
        <v>1169</v>
      </c>
      <c r="E149" s="13">
        <v>44440</v>
      </c>
      <c r="F149" s="77" t="s">
        <v>1170</v>
      </c>
      <c r="G149" s="13">
        <v>44447</v>
      </c>
      <c r="H149" s="78" t="s">
        <v>1171</v>
      </c>
      <c r="I149" s="16">
        <v>90</v>
      </c>
      <c r="J149" s="16">
        <v>60</v>
      </c>
      <c r="K149" s="16">
        <v>48</v>
      </c>
      <c r="L149" s="16">
        <v>26</v>
      </c>
      <c r="M149" s="82">
        <v>64.8</v>
      </c>
      <c r="N149" s="73">
        <v>65</v>
      </c>
      <c r="O149" s="65">
        <v>3000</v>
      </c>
      <c r="P149" s="66">
        <f>Table2245789101126[[#This Row],[PEMBULATAN]]*O149</f>
        <v>195000</v>
      </c>
    </row>
    <row r="150" spans="1:16" ht="27" customHeight="1" x14ac:dyDescent="0.2">
      <c r="A150" s="14"/>
      <c r="B150" s="14"/>
      <c r="C150" s="74" t="s">
        <v>1063</v>
      </c>
      <c r="D150" s="79" t="s">
        <v>1169</v>
      </c>
      <c r="E150" s="13">
        <v>44440</v>
      </c>
      <c r="F150" s="77" t="s">
        <v>1170</v>
      </c>
      <c r="G150" s="13">
        <v>44447</v>
      </c>
      <c r="H150" s="78" t="s">
        <v>1171</v>
      </c>
      <c r="I150" s="16">
        <v>78</v>
      </c>
      <c r="J150" s="16">
        <v>56</v>
      </c>
      <c r="K150" s="16">
        <v>11</v>
      </c>
      <c r="L150" s="16">
        <v>7</v>
      </c>
      <c r="M150" s="82">
        <v>12.012</v>
      </c>
      <c r="N150" s="73">
        <v>12</v>
      </c>
      <c r="O150" s="65">
        <v>3000</v>
      </c>
      <c r="P150" s="66">
        <f>Table2245789101126[[#This Row],[PEMBULATAN]]*O150</f>
        <v>36000</v>
      </c>
    </row>
    <row r="151" spans="1:16" ht="27" customHeight="1" x14ac:dyDescent="0.2">
      <c r="A151" s="14"/>
      <c r="B151" s="14"/>
      <c r="C151" s="74" t="s">
        <v>1064</v>
      </c>
      <c r="D151" s="79" t="s">
        <v>1169</v>
      </c>
      <c r="E151" s="13">
        <v>44440</v>
      </c>
      <c r="F151" s="77" t="s">
        <v>1170</v>
      </c>
      <c r="G151" s="13">
        <v>44447</v>
      </c>
      <c r="H151" s="78" t="s">
        <v>1171</v>
      </c>
      <c r="I151" s="16">
        <v>100</v>
      </c>
      <c r="J151" s="16">
        <v>63</v>
      </c>
      <c r="K151" s="16">
        <v>32</v>
      </c>
      <c r="L151" s="16">
        <v>18</v>
      </c>
      <c r="M151" s="82">
        <v>50.4</v>
      </c>
      <c r="N151" s="73">
        <v>51</v>
      </c>
      <c r="O151" s="65">
        <v>3000</v>
      </c>
      <c r="P151" s="66">
        <f>Table2245789101126[[#This Row],[PEMBULATAN]]*O151</f>
        <v>153000</v>
      </c>
    </row>
    <row r="152" spans="1:16" ht="27" customHeight="1" x14ac:dyDescent="0.2">
      <c r="A152" s="14"/>
      <c r="B152" s="14"/>
      <c r="C152" s="74" t="s">
        <v>1065</v>
      </c>
      <c r="D152" s="79" t="s">
        <v>1169</v>
      </c>
      <c r="E152" s="13">
        <v>44440</v>
      </c>
      <c r="F152" s="77" t="s">
        <v>1170</v>
      </c>
      <c r="G152" s="13">
        <v>44447</v>
      </c>
      <c r="H152" s="78" t="s">
        <v>1171</v>
      </c>
      <c r="I152" s="16">
        <v>96</v>
      </c>
      <c r="J152" s="16">
        <v>52</v>
      </c>
      <c r="K152" s="16">
        <v>25</v>
      </c>
      <c r="L152" s="16">
        <v>15</v>
      </c>
      <c r="M152" s="82">
        <v>31.2</v>
      </c>
      <c r="N152" s="73">
        <v>31</v>
      </c>
      <c r="O152" s="65">
        <v>3000</v>
      </c>
      <c r="P152" s="66">
        <f>Table2245789101126[[#This Row],[PEMBULATAN]]*O152</f>
        <v>93000</v>
      </c>
    </row>
    <row r="153" spans="1:16" ht="27" customHeight="1" x14ac:dyDescent="0.2">
      <c r="A153" s="14"/>
      <c r="B153" s="14"/>
      <c r="C153" s="74" t="s">
        <v>1066</v>
      </c>
      <c r="D153" s="79" t="s">
        <v>1169</v>
      </c>
      <c r="E153" s="13">
        <v>44440</v>
      </c>
      <c r="F153" s="77" t="s">
        <v>1170</v>
      </c>
      <c r="G153" s="13">
        <v>44447</v>
      </c>
      <c r="H153" s="78" t="s">
        <v>1171</v>
      </c>
      <c r="I153" s="16">
        <v>89</v>
      </c>
      <c r="J153" s="16">
        <v>61</v>
      </c>
      <c r="K153" s="16">
        <v>36</v>
      </c>
      <c r="L153" s="16">
        <v>10</v>
      </c>
      <c r="M153" s="82">
        <v>48.860999999999997</v>
      </c>
      <c r="N153" s="73">
        <v>49</v>
      </c>
      <c r="O153" s="65">
        <v>3000</v>
      </c>
      <c r="P153" s="66">
        <f>Table2245789101126[[#This Row],[PEMBULATAN]]*O153</f>
        <v>147000</v>
      </c>
    </row>
    <row r="154" spans="1:16" ht="27" customHeight="1" x14ac:dyDescent="0.2">
      <c r="A154" s="14"/>
      <c r="B154" s="14"/>
      <c r="C154" s="74" t="s">
        <v>1067</v>
      </c>
      <c r="D154" s="79" t="s">
        <v>1169</v>
      </c>
      <c r="E154" s="13">
        <v>44440</v>
      </c>
      <c r="F154" s="77" t="s">
        <v>1170</v>
      </c>
      <c r="G154" s="13">
        <v>44447</v>
      </c>
      <c r="H154" s="78" t="s">
        <v>1171</v>
      </c>
      <c r="I154" s="16">
        <v>97</v>
      </c>
      <c r="J154" s="16">
        <v>65</v>
      </c>
      <c r="K154" s="16">
        <v>25</v>
      </c>
      <c r="L154" s="16">
        <v>13</v>
      </c>
      <c r="M154" s="82">
        <v>39.40625</v>
      </c>
      <c r="N154" s="73">
        <v>39</v>
      </c>
      <c r="O154" s="65">
        <v>3000</v>
      </c>
      <c r="P154" s="66">
        <f>Table2245789101126[[#This Row],[PEMBULATAN]]*O154</f>
        <v>117000</v>
      </c>
    </row>
    <row r="155" spans="1:16" ht="27" customHeight="1" x14ac:dyDescent="0.2">
      <c r="A155" s="14"/>
      <c r="B155" s="14"/>
      <c r="C155" s="74" t="s">
        <v>1068</v>
      </c>
      <c r="D155" s="79" t="s">
        <v>1169</v>
      </c>
      <c r="E155" s="13">
        <v>44440</v>
      </c>
      <c r="F155" s="77" t="s">
        <v>1170</v>
      </c>
      <c r="G155" s="13">
        <v>44447</v>
      </c>
      <c r="H155" s="78" t="s">
        <v>1171</v>
      </c>
      <c r="I155" s="16">
        <v>80</v>
      </c>
      <c r="J155" s="16">
        <v>56</v>
      </c>
      <c r="K155" s="16">
        <v>20</v>
      </c>
      <c r="L155" s="16">
        <v>8</v>
      </c>
      <c r="M155" s="82">
        <v>22.4</v>
      </c>
      <c r="N155" s="73">
        <v>23</v>
      </c>
      <c r="O155" s="65">
        <v>3000</v>
      </c>
      <c r="P155" s="66">
        <f>Table2245789101126[[#This Row],[PEMBULATAN]]*O155</f>
        <v>69000</v>
      </c>
    </row>
    <row r="156" spans="1:16" ht="27" customHeight="1" x14ac:dyDescent="0.2">
      <c r="A156" s="14"/>
      <c r="B156" s="14"/>
      <c r="C156" s="74" t="s">
        <v>1069</v>
      </c>
      <c r="D156" s="79" t="s">
        <v>1169</v>
      </c>
      <c r="E156" s="13">
        <v>44440</v>
      </c>
      <c r="F156" s="77" t="s">
        <v>1170</v>
      </c>
      <c r="G156" s="13">
        <v>44447</v>
      </c>
      <c r="H156" s="78" t="s">
        <v>1171</v>
      </c>
      <c r="I156" s="16">
        <v>96</v>
      </c>
      <c r="J156" s="16">
        <v>57</v>
      </c>
      <c r="K156" s="16">
        <v>38</v>
      </c>
      <c r="L156" s="16">
        <v>44</v>
      </c>
      <c r="M156" s="82">
        <v>51.984000000000002</v>
      </c>
      <c r="N156" s="73">
        <v>52</v>
      </c>
      <c r="O156" s="65">
        <v>3000</v>
      </c>
      <c r="P156" s="66">
        <f>Table2245789101126[[#This Row],[PEMBULATAN]]*O156</f>
        <v>156000</v>
      </c>
    </row>
    <row r="157" spans="1:16" ht="27" customHeight="1" x14ac:dyDescent="0.2">
      <c r="A157" s="14"/>
      <c r="B157" s="14"/>
      <c r="C157" s="74" t="s">
        <v>1070</v>
      </c>
      <c r="D157" s="79" t="s">
        <v>1169</v>
      </c>
      <c r="E157" s="13">
        <v>44440</v>
      </c>
      <c r="F157" s="77" t="s">
        <v>1170</v>
      </c>
      <c r="G157" s="13">
        <v>44447</v>
      </c>
      <c r="H157" s="78" t="s">
        <v>1171</v>
      </c>
      <c r="I157" s="16">
        <v>100</v>
      </c>
      <c r="J157" s="16">
        <v>60</v>
      </c>
      <c r="K157" s="16">
        <v>30</v>
      </c>
      <c r="L157" s="16">
        <v>33</v>
      </c>
      <c r="M157" s="82">
        <v>45</v>
      </c>
      <c r="N157" s="73">
        <v>45</v>
      </c>
      <c r="O157" s="65">
        <v>3000</v>
      </c>
      <c r="P157" s="66">
        <f>Table2245789101126[[#This Row],[PEMBULATAN]]*O157</f>
        <v>135000</v>
      </c>
    </row>
    <row r="158" spans="1:16" ht="27" customHeight="1" x14ac:dyDescent="0.2">
      <c r="A158" s="14"/>
      <c r="B158" s="14"/>
      <c r="C158" s="74" t="s">
        <v>1071</v>
      </c>
      <c r="D158" s="79" t="s">
        <v>1169</v>
      </c>
      <c r="E158" s="13">
        <v>44440</v>
      </c>
      <c r="F158" s="77" t="s">
        <v>1170</v>
      </c>
      <c r="G158" s="13">
        <v>44447</v>
      </c>
      <c r="H158" s="78" t="s">
        <v>1171</v>
      </c>
      <c r="I158" s="16">
        <v>88</v>
      </c>
      <c r="J158" s="16">
        <v>58</v>
      </c>
      <c r="K158" s="16">
        <v>32</v>
      </c>
      <c r="L158" s="16">
        <v>18</v>
      </c>
      <c r="M158" s="82">
        <v>40.832000000000001</v>
      </c>
      <c r="N158" s="73">
        <v>41</v>
      </c>
      <c r="O158" s="65">
        <v>3000</v>
      </c>
      <c r="P158" s="66">
        <f>Table2245789101126[[#This Row],[PEMBULATAN]]*O158</f>
        <v>123000</v>
      </c>
    </row>
    <row r="159" spans="1:16" ht="27" customHeight="1" x14ac:dyDescent="0.2">
      <c r="A159" s="14"/>
      <c r="B159" s="14"/>
      <c r="C159" s="74" t="s">
        <v>1072</v>
      </c>
      <c r="D159" s="79" t="s">
        <v>1169</v>
      </c>
      <c r="E159" s="13">
        <v>44440</v>
      </c>
      <c r="F159" s="77" t="s">
        <v>1170</v>
      </c>
      <c r="G159" s="13">
        <v>44447</v>
      </c>
      <c r="H159" s="78" t="s">
        <v>1171</v>
      </c>
      <c r="I159" s="16">
        <v>89</v>
      </c>
      <c r="J159" s="16">
        <v>55</v>
      </c>
      <c r="K159" s="16">
        <v>31</v>
      </c>
      <c r="L159" s="16">
        <v>11</v>
      </c>
      <c r="M159" s="82">
        <v>37.936250000000001</v>
      </c>
      <c r="N159" s="73">
        <v>38</v>
      </c>
      <c r="O159" s="65">
        <v>3000</v>
      </c>
      <c r="P159" s="66">
        <f>Table2245789101126[[#This Row],[PEMBULATAN]]*O159</f>
        <v>114000</v>
      </c>
    </row>
    <row r="160" spans="1:16" ht="27" customHeight="1" x14ac:dyDescent="0.2">
      <c r="A160" s="14"/>
      <c r="B160" s="14"/>
      <c r="C160" s="74" t="s">
        <v>1073</v>
      </c>
      <c r="D160" s="79" t="s">
        <v>1169</v>
      </c>
      <c r="E160" s="13">
        <v>44440</v>
      </c>
      <c r="F160" s="77" t="s">
        <v>1170</v>
      </c>
      <c r="G160" s="13">
        <v>44447</v>
      </c>
      <c r="H160" s="78" t="s">
        <v>1171</v>
      </c>
      <c r="I160" s="16">
        <v>56</v>
      </c>
      <c r="J160" s="16">
        <v>46</v>
      </c>
      <c r="K160" s="16">
        <v>13</v>
      </c>
      <c r="L160" s="16">
        <v>3</v>
      </c>
      <c r="M160" s="82">
        <v>8.3719999999999999</v>
      </c>
      <c r="N160" s="73">
        <v>8</v>
      </c>
      <c r="O160" s="65">
        <v>3000</v>
      </c>
      <c r="P160" s="66">
        <f>Table2245789101126[[#This Row],[PEMBULATAN]]*O160</f>
        <v>24000</v>
      </c>
    </row>
    <row r="161" spans="1:16" ht="27" customHeight="1" x14ac:dyDescent="0.2">
      <c r="A161" s="14"/>
      <c r="B161" s="14"/>
      <c r="C161" s="74" t="s">
        <v>1074</v>
      </c>
      <c r="D161" s="79" t="s">
        <v>1169</v>
      </c>
      <c r="E161" s="13">
        <v>44440</v>
      </c>
      <c r="F161" s="77" t="s">
        <v>1170</v>
      </c>
      <c r="G161" s="13">
        <v>44447</v>
      </c>
      <c r="H161" s="78" t="s">
        <v>1171</v>
      </c>
      <c r="I161" s="16">
        <v>96</v>
      </c>
      <c r="J161" s="16">
        <v>58</v>
      </c>
      <c r="K161" s="16">
        <v>28</v>
      </c>
      <c r="L161" s="16">
        <v>52</v>
      </c>
      <c r="M161" s="82">
        <v>38.975999999999999</v>
      </c>
      <c r="N161" s="73">
        <v>52</v>
      </c>
      <c r="O161" s="65">
        <v>3000</v>
      </c>
      <c r="P161" s="66">
        <f>Table2245789101126[[#This Row],[PEMBULATAN]]*O161</f>
        <v>156000</v>
      </c>
    </row>
    <row r="162" spans="1:16" ht="27" customHeight="1" x14ac:dyDescent="0.2">
      <c r="A162" s="14"/>
      <c r="B162" s="14"/>
      <c r="C162" s="74" t="s">
        <v>1075</v>
      </c>
      <c r="D162" s="79" t="s">
        <v>1169</v>
      </c>
      <c r="E162" s="13">
        <v>44440</v>
      </c>
      <c r="F162" s="77" t="s">
        <v>1170</v>
      </c>
      <c r="G162" s="13">
        <v>44447</v>
      </c>
      <c r="H162" s="78" t="s">
        <v>1171</v>
      </c>
      <c r="I162" s="16">
        <v>68</v>
      </c>
      <c r="J162" s="16">
        <v>66</v>
      </c>
      <c r="K162" s="16">
        <v>22</v>
      </c>
      <c r="L162" s="16">
        <v>3</v>
      </c>
      <c r="M162" s="82">
        <v>24.684000000000001</v>
      </c>
      <c r="N162" s="73">
        <v>25</v>
      </c>
      <c r="O162" s="65">
        <v>3000</v>
      </c>
      <c r="P162" s="66">
        <f>Table2245789101126[[#This Row],[PEMBULATAN]]*O162</f>
        <v>75000</v>
      </c>
    </row>
    <row r="163" spans="1:16" ht="27" customHeight="1" x14ac:dyDescent="0.2">
      <c r="A163" s="14"/>
      <c r="B163" s="14"/>
      <c r="C163" s="74" t="s">
        <v>1076</v>
      </c>
      <c r="D163" s="79" t="s">
        <v>1169</v>
      </c>
      <c r="E163" s="13">
        <v>44440</v>
      </c>
      <c r="F163" s="77" t="s">
        <v>1170</v>
      </c>
      <c r="G163" s="13">
        <v>44447</v>
      </c>
      <c r="H163" s="78" t="s">
        <v>1171</v>
      </c>
      <c r="I163" s="16">
        <v>90</v>
      </c>
      <c r="J163" s="16">
        <v>54</v>
      </c>
      <c r="K163" s="16">
        <v>34</v>
      </c>
      <c r="L163" s="16">
        <v>14</v>
      </c>
      <c r="M163" s="82">
        <v>41.31</v>
      </c>
      <c r="N163" s="73">
        <v>42</v>
      </c>
      <c r="O163" s="65">
        <v>3000</v>
      </c>
      <c r="P163" s="66">
        <f>Table2245789101126[[#This Row],[PEMBULATAN]]*O163</f>
        <v>126000</v>
      </c>
    </row>
    <row r="164" spans="1:16" ht="27" customHeight="1" x14ac:dyDescent="0.2">
      <c r="A164" s="14"/>
      <c r="B164" s="14"/>
      <c r="C164" s="74" t="s">
        <v>1077</v>
      </c>
      <c r="D164" s="79" t="s">
        <v>1169</v>
      </c>
      <c r="E164" s="13">
        <v>44440</v>
      </c>
      <c r="F164" s="77" t="s">
        <v>1170</v>
      </c>
      <c r="G164" s="13">
        <v>44447</v>
      </c>
      <c r="H164" s="78" t="s">
        <v>1171</v>
      </c>
      <c r="I164" s="16">
        <v>90</v>
      </c>
      <c r="J164" s="16">
        <v>56</v>
      </c>
      <c r="K164" s="16">
        <v>14</v>
      </c>
      <c r="L164" s="16">
        <v>9</v>
      </c>
      <c r="M164" s="82">
        <v>17.64</v>
      </c>
      <c r="N164" s="73">
        <v>18</v>
      </c>
      <c r="O164" s="65">
        <v>3000</v>
      </c>
      <c r="P164" s="66">
        <f>Table2245789101126[[#This Row],[PEMBULATAN]]*O164</f>
        <v>54000</v>
      </c>
    </row>
    <row r="165" spans="1:16" ht="27" customHeight="1" x14ac:dyDescent="0.2">
      <c r="A165" s="14"/>
      <c r="B165" s="14"/>
      <c r="C165" s="74" t="s">
        <v>1078</v>
      </c>
      <c r="D165" s="79" t="s">
        <v>1169</v>
      </c>
      <c r="E165" s="13">
        <v>44440</v>
      </c>
      <c r="F165" s="77" t="s">
        <v>1170</v>
      </c>
      <c r="G165" s="13">
        <v>44447</v>
      </c>
      <c r="H165" s="78" t="s">
        <v>1171</v>
      </c>
      <c r="I165" s="16">
        <v>100</v>
      </c>
      <c r="J165" s="16">
        <v>60</v>
      </c>
      <c r="K165" s="16">
        <v>29</v>
      </c>
      <c r="L165" s="16">
        <v>25</v>
      </c>
      <c r="M165" s="82">
        <v>43.5</v>
      </c>
      <c r="N165" s="73">
        <v>44</v>
      </c>
      <c r="O165" s="65">
        <v>3000</v>
      </c>
      <c r="P165" s="66">
        <f>Table2245789101126[[#This Row],[PEMBULATAN]]*O165</f>
        <v>132000</v>
      </c>
    </row>
    <row r="166" spans="1:16" ht="27" customHeight="1" x14ac:dyDescent="0.2">
      <c r="A166" s="14"/>
      <c r="B166" s="14"/>
      <c r="C166" s="74" t="s">
        <v>1079</v>
      </c>
      <c r="D166" s="79" t="s">
        <v>1169</v>
      </c>
      <c r="E166" s="13">
        <v>44440</v>
      </c>
      <c r="F166" s="77" t="s">
        <v>1170</v>
      </c>
      <c r="G166" s="13">
        <v>44447</v>
      </c>
      <c r="H166" s="78" t="s">
        <v>1171</v>
      </c>
      <c r="I166" s="16">
        <v>83</v>
      </c>
      <c r="J166" s="16">
        <v>60</v>
      </c>
      <c r="K166" s="16">
        <v>22</v>
      </c>
      <c r="L166" s="16">
        <v>11</v>
      </c>
      <c r="M166" s="82">
        <v>27.39</v>
      </c>
      <c r="N166" s="73">
        <v>28</v>
      </c>
      <c r="O166" s="65">
        <v>3000</v>
      </c>
      <c r="P166" s="66">
        <f>Table2245789101126[[#This Row],[PEMBULATAN]]*O166</f>
        <v>84000</v>
      </c>
    </row>
    <row r="167" spans="1:16" ht="27" customHeight="1" x14ac:dyDescent="0.2">
      <c r="A167" s="14"/>
      <c r="B167" s="14"/>
      <c r="C167" s="74" t="s">
        <v>1080</v>
      </c>
      <c r="D167" s="79" t="s">
        <v>1169</v>
      </c>
      <c r="E167" s="13">
        <v>44440</v>
      </c>
      <c r="F167" s="77" t="s">
        <v>1170</v>
      </c>
      <c r="G167" s="13">
        <v>44447</v>
      </c>
      <c r="H167" s="78" t="s">
        <v>1171</v>
      </c>
      <c r="I167" s="16">
        <v>105</v>
      </c>
      <c r="J167" s="16">
        <v>55</v>
      </c>
      <c r="K167" s="16">
        <v>33</v>
      </c>
      <c r="L167" s="16">
        <v>35</v>
      </c>
      <c r="M167" s="82">
        <v>47.643749999999997</v>
      </c>
      <c r="N167" s="73">
        <v>48</v>
      </c>
      <c r="O167" s="65">
        <v>3000</v>
      </c>
      <c r="P167" s="66">
        <f>Table2245789101126[[#This Row],[PEMBULATAN]]*O167</f>
        <v>144000</v>
      </c>
    </row>
    <row r="168" spans="1:16" ht="27" customHeight="1" x14ac:dyDescent="0.2">
      <c r="A168" s="14"/>
      <c r="B168" s="14"/>
      <c r="C168" s="74" t="s">
        <v>1081</v>
      </c>
      <c r="D168" s="79" t="s">
        <v>1169</v>
      </c>
      <c r="E168" s="13">
        <v>44440</v>
      </c>
      <c r="F168" s="77" t="s">
        <v>1170</v>
      </c>
      <c r="G168" s="13">
        <v>44447</v>
      </c>
      <c r="H168" s="78" t="s">
        <v>1171</v>
      </c>
      <c r="I168" s="16">
        <v>58</v>
      </c>
      <c r="J168" s="16">
        <v>39</v>
      </c>
      <c r="K168" s="16">
        <v>26</v>
      </c>
      <c r="L168" s="16">
        <v>10</v>
      </c>
      <c r="M168" s="82">
        <v>14.702999999999999</v>
      </c>
      <c r="N168" s="73">
        <v>15</v>
      </c>
      <c r="O168" s="65">
        <v>3000</v>
      </c>
      <c r="P168" s="66">
        <f>Table2245789101126[[#This Row],[PEMBULATAN]]*O168</f>
        <v>45000</v>
      </c>
    </row>
    <row r="169" spans="1:16" ht="27" customHeight="1" x14ac:dyDescent="0.2">
      <c r="A169" s="14"/>
      <c r="B169" s="14"/>
      <c r="C169" s="74" t="s">
        <v>1082</v>
      </c>
      <c r="D169" s="79" t="s">
        <v>1169</v>
      </c>
      <c r="E169" s="13">
        <v>44440</v>
      </c>
      <c r="F169" s="77" t="s">
        <v>1170</v>
      </c>
      <c r="G169" s="13">
        <v>44447</v>
      </c>
      <c r="H169" s="78" t="s">
        <v>1171</v>
      </c>
      <c r="I169" s="16">
        <v>94</v>
      </c>
      <c r="J169" s="16">
        <v>57</v>
      </c>
      <c r="K169" s="16">
        <v>26</v>
      </c>
      <c r="L169" s="16">
        <v>11</v>
      </c>
      <c r="M169" s="82">
        <v>34.826999999999998</v>
      </c>
      <c r="N169" s="73">
        <v>35</v>
      </c>
      <c r="O169" s="65">
        <v>3000</v>
      </c>
      <c r="P169" s="66">
        <f>Table2245789101126[[#This Row],[PEMBULATAN]]*O169</f>
        <v>105000</v>
      </c>
    </row>
    <row r="170" spans="1:16" ht="27" customHeight="1" x14ac:dyDescent="0.2">
      <c r="A170" s="14"/>
      <c r="B170" s="14"/>
      <c r="C170" s="74" t="s">
        <v>1083</v>
      </c>
      <c r="D170" s="79" t="s">
        <v>1169</v>
      </c>
      <c r="E170" s="13">
        <v>44440</v>
      </c>
      <c r="F170" s="77" t="s">
        <v>1170</v>
      </c>
      <c r="G170" s="13">
        <v>44447</v>
      </c>
      <c r="H170" s="78" t="s">
        <v>1171</v>
      </c>
      <c r="I170" s="16">
        <v>60</v>
      </c>
      <c r="J170" s="16">
        <v>60</v>
      </c>
      <c r="K170" s="16">
        <v>18</v>
      </c>
      <c r="L170" s="16">
        <v>4</v>
      </c>
      <c r="M170" s="82">
        <v>16.2</v>
      </c>
      <c r="N170" s="73">
        <v>16</v>
      </c>
      <c r="O170" s="65">
        <v>3000</v>
      </c>
      <c r="P170" s="66">
        <f>Table2245789101126[[#This Row],[PEMBULATAN]]*O170</f>
        <v>48000</v>
      </c>
    </row>
    <row r="171" spans="1:16" ht="27" customHeight="1" x14ac:dyDescent="0.2">
      <c r="A171" s="14"/>
      <c r="B171" s="14"/>
      <c r="C171" s="74" t="s">
        <v>1084</v>
      </c>
      <c r="D171" s="79" t="s">
        <v>1169</v>
      </c>
      <c r="E171" s="13">
        <v>44440</v>
      </c>
      <c r="F171" s="77" t="s">
        <v>1170</v>
      </c>
      <c r="G171" s="13">
        <v>44447</v>
      </c>
      <c r="H171" s="78" t="s">
        <v>1171</v>
      </c>
      <c r="I171" s="16">
        <v>70</v>
      </c>
      <c r="J171" s="16">
        <v>60</v>
      </c>
      <c r="K171" s="16">
        <v>27</v>
      </c>
      <c r="L171" s="16">
        <v>6</v>
      </c>
      <c r="M171" s="82">
        <v>28.35</v>
      </c>
      <c r="N171" s="73">
        <v>29</v>
      </c>
      <c r="O171" s="65">
        <v>3000</v>
      </c>
      <c r="P171" s="66">
        <f>Table2245789101126[[#This Row],[PEMBULATAN]]*O171</f>
        <v>87000</v>
      </c>
    </row>
    <row r="172" spans="1:16" ht="27" customHeight="1" x14ac:dyDescent="0.2">
      <c r="A172" s="14"/>
      <c r="B172" s="14"/>
      <c r="C172" s="74" t="s">
        <v>1085</v>
      </c>
      <c r="D172" s="79" t="s">
        <v>1169</v>
      </c>
      <c r="E172" s="13">
        <v>44440</v>
      </c>
      <c r="F172" s="77" t="s">
        <v>1170</v>
      </c>
      <c r="G172" s="13">
        <v>44447</v>
      </c>
      <c r="H172" s="78" t="s">
        <v>1171</v>
      </c>
      <c r="I172" s="16">
        <v>77</v>
      </c>
      <c r="J172" s="16">
        <v>59</v>
      </c>
      <c r="K172" s="16">
        <v>30</v>
      </c>
      <c r="L172" s="16">
        <v>14</v>
      </c>
      <c r="M172" s="82">
        <v>34.072499999999998</v>
      </c>
      <c r="N172" s="73">
        <v>34</v>
      </c>
      <c r="O172" s="65">
        <v>3000</v>
      </c>
      <c r="P172" s="66">
        <f>Table2245789101126[[#This Row],[PEMBULATAN]]*O172</f>
        <v>102000</v>
      </c>
    </row>
    <row r="173" spans="1:16" ht="27" customHeight="1" x14ac:dyDescent="0.2">
      <c r="A173" s="14"/>
      <c r="B173" s="14"/>
      <c r="C173" s="74" t="s">
        <v>1086</v>
      </c>
      <c r="D173" s="79" t="s">
        <v>1169</v>
      </c>
      <c r="E173" s="13">
        <v>44440</v>
      </c>
      <c r="F173" s="77" t="s">
        <v>1170</v>
      </c>
      <c r="G173" s="13">
        <v>44447</v>
      </c>
      <c r="H173" s="78" t="s">
        <v>1171</v>
      </c>
      <c r="I173" s="16">
        <v>93</v>
      </c>
      <c r="J173" s="16">
        <v>60</v>
      </c>
      <c r="K173" s="16">
        <v>30</v>
      </c>
      <c r="L173" s="16">
        <v>22</v>
      </c>
      <c r="M173" s="82">
        <v>41.85</v>
      </c>
      <c r="N173" s="73">
        <v>42</v>
      </c>
      <c r="O173" s="65">
        <v>3000</v>
      </c>
      <c r="P173" s="66">
        <f>Table2245789101126[[#This Row],[PEMBULATAN]]*O173</f>
        <v>126000</v>
      </c>
    </row>
    <row r="174" spans="1:16" ht="27" customHeight="1" x14ac:dyDescent="0.2">
      <c r="A174" s="14"/>
      <c r="B174" s="14"/>
      <c r="C174" s="74" t="s">
        <v>1087</v>
      </c>
      <c r="D174" s="79" t="s">
        <v>1169</v>
      </c>
      <c r="E174" s="13">
        <v>44440</v>
      </c>
      <c r="F174" s="77" t="s">
        <v>1170</v>
      </c>
      <c r="G174" s="13">
        <v>44447</v>
      </c>
      <c r="H174" s="78" t="s">
        <v>1171</v>
      </c>
      <c r="I174" s="16">
        <v>47</v>
      </c>
      <c r="J174" s="16">
        <v>36</v>
      </c>
      <c r="K174" s="16">
        <v>12</v>
      </c>
      <c r="L174" s="16">
        <v>2</v>
      </c>
      <c r="M174" s="82">
        <v>5.0759999999999996</v>
      </c>
      <c r="N174" s="73">
        <v>5</v>
      </c>
      <c r="O174" s="65">
        <v>3000</v>
      </c>
      <c r="P174" s="66">
        <f>Table2245789101126[[#This Row],[PEMBULATAN]]*O174</f>
        <v>15000</v>
      </c>
    </row>
    <row r="175" spans="1:16" ht="27" customHeight="1" x14ac:dyDescent="0.2">
      <c r="A175" s="14"/>
      <c r="B175" s="14"/>
      <c r="C175" s="74" t="s">
        <v>1088</v>
      </c>
      <c r="D175" s="79" t="s">
        <v>1169</v>
      </c>
      <c r="E175" s="13">
        <v>44440</v>
      </c>
      <c r="F175" s="77" t="s">
        <v>1170</v>
      </c>
      <c r="G175" s="13">
        <v>44447</v>
      </c>
      <c r="H175" s="78" t="s">
        <v>1171</v>
      </c>
      <c r="I175" s="16">
        <v>93</v>
      </c>
      <c r="J175" s="16">
        <v>62</v>
      </c>
      <c r="K175" s="16">
        <v>29</v>
      </c>
      <c r="L175" s="16">
        <v>13</v>
      </c>
      <c r="M175" s="82">
        <v>41.8035</v>
      </c>
      <c r="N175" s="73">
        <v>42</v>
      </c>
      <c r="O175" s="65">
        <v>3000</v>
      </c>
      <c r="P175" s="66">
        <f>Table2245789101126[[#This Row],[PEMBULATAN]]*O175</f>
        <v>126000</v>
      </c>
    </row>
    <row r="176" spans="1:16" ht="27" customHeight="1" x14ac:dyDescent="0.2">
      <c r="A176" s="14"/>
      <c r="B176" s="14"/>
      <c r="C176" s="74" t="s">
        <v>1089</v>
      </c>
      <c r="D176" s="79" t="s">
        <v>1169</v>
      </c>
      <c r="E176" s="13">
        <v>44440</v>
      </c>
      <c r="F176" s="77" t="s">
        <v>1170</v>
      </c>
      <c r="G176" s="13">
        <v>44447</v>
      </c>
      <c r="H176" s="78" t="s">
        <v>1171</v>
      </c>
      <c r="I176" s="16">
        <v>100</v>
      </c>
      <c r="J176" s="16">
        <v>60</v>
      </c>
      <c r="K176" s="16">
        <v>38</v>
      </c>
      <c r="L176" s="16">
        <v>17</v>
      </c>
      <c r="M176" s="82">
        <v>57</v>
      </c>
      <c r="N176" s="73">
        <v>57</v>
      </c>
      <c r="O176" s="65">
        <v>3000</v>
      </c>
      <c r="P176" s="66">
        <f>Table2245789101126[[#This Row],[PEMBULATAN]]*O176</f>
        <v>171000</v>
      </c>
    </row>
    <row r="177" spans="1:16" ht="27" customHeight="1" x14ac:dyDescent="0.2">
      <c r="A177" s="14"/>
      <c r="B177" s="14"/>
      <c r="C177" s="74" t="s">
        <v>1090</v>
      </c>
      <c r="D177" s="79" t="s">
        <v>1169</v>
      </c>
      <c r="E177" s="13">
        <v>44440</v>
      </c>
      <c r="F177" s="77" t="s">
        <v>1170</v>
      </c>
      <c r="G177" s="13">
        <v>44447</v>
      </c>
      <c r="H177" s="78" t="s">
        <v>1171</v>
      </c>
      <c r="I177" s="16">
        <v>82</v>
      </c>
      <c r="J177" s="16">
        <v>64</v>
      </c>
      <c r="K177" s="16">
        <v>30</v>
      </c>
      <c r="L177" s="16">
        <v>13</v>
      </c>
      <c r="M177" s="82">
        <v>39.36</v>
      </c>
      <c r="N177" s="73">
        <v>39</v>
      </c>
      <c r="O177" s="65">
        <v>3000</v>
      </c>
      <c r="P177" s="66">
        <f>Table2245789101126[[#This Row],[PEMBULATAN]]*O177</f>
        <v>117000</v>
      </c>
    </row>
    <row r="178" spans="1:16" ht="27" customHeight="1" x14ac:dyDescent="0.2">
      <c r="A178" s="14"/>
      <c r="B178" s="14"/>
      <c r="C178" s="74" t="s">
        <v>1091</v>
      </c>
      <c r="D178" s="79" t="s">
        <v>1169</v>
      </c>
      <c r="E178" s="13">
        <v>44440</v>
      </c>
      <c r="F178" s="77" t="s">
        <v>1170</v>
      </c>
      <c r="G178" s="13">
        <v>44447</v>
      </c>
      <c r="H178" s="78" t="s">
        <v>1171</v>
      </c>
      <c r="I178" s="16">
        <v>61</v>
      </c>
      <c r="J178" s="16">
        <v>64</v>
      </c>
      <c r="K178" s="16">
        <v>57</v>
      </c>
      <c r="L178" s="16">
        <v>5</v>
      </c>
      <c r="M178" s="82">
        <v>55.631999999999998</v>
      </c>
      <c r="N178" s="73">
        <v>56</v>
      </c>
      <c r="O178" s="65">
        <v>3000</v>
      </c>
      <c r="P178" s="66">
        <f>Table2245789101126[[#This Row],[PEMBULATAN]]*O178</f>
        <v>168000</v>
      </c>
    </row>
    <row r="179" spans="1:16" ht="27" customHeight="1" x14ac:dyDescent="0.2">
      <c r="A179" s="14"/>
      <c r="B179" s="14"/>
      <c r="C179" s="74" t="s">
        <v>1092</v>
      </c>
      <c r="D179" s="79" t="s">
        <v>1169</v>
      </c>
      <c r="E179" s="13">
        <v>44440</v>
      </c>
      <c r="F179" s="77" t="s">
        <v>1170</v>
      </c>
      <c r="G179" s="13">
        <v>44447</v>
      </c>
      <c r="H179" s="78" t="s">
        <v>1171</v>
      </c>
      <c r="I179" s="16">
        <v>88</v>
      </c>
      <c r="J179" s="16">
        <v>51</v>
      </c>
      <c r="K179" s="16">
        <v>30</v>
      </c>
      <c r="L179" s="16">
        <v>13</v>
      </c>
      <c r="M179" s="82">
        <v>33.659999999999997</v>
      </c>
      <c r="N179" s="73">
        <v>34</v>
      </c>
      <c r="O179" s="65">
        <v>3000</v>
      </c>
      <c r="P179" s="66">
        <f>Table2245789101126[[#This Row],[PEMBULATAN]]*O179</f>
        <v>102000</v>
      </c>
    </row>
    <row r="180" spans="1:16" ht="27" customHeight="1" x14ac:dyDescent="0.2">
      <c r="A180" s="14"/>
      <c r="B180" s="14"/>
      <c r="C180" s="74" t="s">
        <v>1093</v>
      </c>
      <c r="D180" s="79" t="s">
        <v>1169</v>
      </c>
      <c r="E180" s="13">
        <v>44440</v>
      </c>
      <c r="F180" s="77" t="s">
        <v>1170</v>
      </c>
      <c r="G180" s="13">
        <v>44447</v>
      </c>
      <c r="H180" s="78" t="s">
        <v>1171</v>
      </c>
      <c r="I180" s="16">
        <v>80</v>
      </c>
      <c r="J180" s="16">
        <v>55</v>
      </c>
      <c r="K180" s="16">
        <v>25</v>
      </c>
      <c r="L180" s="16">
        <v>15</v>
      </c>
      <c r="M180" s="82">
        <v>27.5</v>
      </c>
      <c r="N180" s="73">
        <v>28</v>
      </c>
      <c r="O180" s="65">
        <v>3000</v>
      </c>
      <c r="P180" s="66">
        <f>Table2245789101126[[#This Row],[PEMBULATAN]]*O180</f>
        <v>84000</v>
      </c>
    </row>
    <row r="181" spans="1:16" ht="27" customHeight="1" x14ac:dyDescent="0.2">
      <c r="A181" s="14"/>
      <c r="B181" s="14"/>
      <c r="C181" s="74" t="s">
        <v>1094</v>
      </c>
      <c r="D181" s="79" t="s">
        <v>1169</v>
      </c>
      <c r="E181" s="13">
        <v>44440</v>
      </c>
      <c r="F181" s="77" t="s">
        <v>1170</v>
      </c>
      <c r="G181" s="13">
        <v>44447</v>
      </c>
      <c r="H181" s="78" t="s">
        <v>1171</v>
      </c>
      <c r="I181" s="16">
        <v>90</v>
      </c>
      <c r="J181" s="16">
        <v>57</v>
      </c>
      <c r="K181" s="16">
        <v>27</v>
      </c>
      <c r="L181" s="16">
        <v>10</v>
      </c>
      <c r="M181" s="82">
        <v>34.627499999999998</v>
      </c>
      <c r="N181" s="73">
        <v>35</v>
      </c>
      <c r="O181" s="65">
        <v>3000</v>
      </c>
      <c r="P181" s="66">
        <f>Table2245789101126[[#This Row],[PEMBULATAN]]*O181</f>
        <v>105000</v>
      </c>
    </row>
    <row r="182" spans="1:16" ht="27" customHeight="1" x14ac:dyDescent="0.2">
      <c r="A182" s="14"/>
      <c r="B182" s="14"/>
      <c r="C182" s="74" t="s">
        <v>1095</v>
      </c>
      <c r="D182" s="79" t="s">
        <v>1169</v>
      </c>
      <c r="E182" s="13">
        <v>44440</v>
      </c>
      <c r="F182" s="77" t="s">
        <v>1170</v>
      </c>
      <c r="G182" s="13">
        <v>44447</v>
      </c>
      <c r="H182" s="78" t="s">
        <v>1171</v>
      </c>
      <c r="I182" s="16">
        <v>26</v>
      </c>
      <c r="J182" s="16">
        <v>59</v>
      </c>
      <c r="K182" s="16">
        <v>25</v>
      </c>
      <c r="L182" s="16">
        <v>10</v>
      </c>
      <c r="M182" s="82">
        <v>9.5875000000000004</v>
      </c>
      <c r="N182" s="73">
        <v>10</v>
      </c>
      <c r="O182" s="65">
        <v>3000</v>
      </c>
      <c r="P182" s="66">
        <f>Table2245789101126[[#This Row],[PEMBULATAN]]*O182</f>
        <v>30000</v>
      </c>
    </row>
    <row r="183" spans="1:16" ht="27" customHeight="1" x14ac:dyDescent="0.2">
      <c r="A183" s="14"/>
      <c r="B183" s="14"/>
      <c r="C183" s="74" t="s">
        <v>1096</v>
      </c>
      <c r="D183" s="79" t="s">
        <v>1169</v>
      </c>
      <c r="E183" s="13">
        <v>44440</v>
      </c>
      <c r="F183" s="77" t="s">
        <v>1170</v>
      </c>
      <c r="G183" s="13">
        <v>44447</v>
      </c>
      <c r="H183" s="78" t="s">
        <v>1171</v>
      </c>
      <c r="I183" s="16">
        <v>93</v>
      </c>
      <c r="J183" s="16">
        <v>50</v>
      </c>
      <c r="K183" s="16">
        <v>27</v>
      </c>
      <c r="L183" s="16">
        <v>6</v>
      </c>
      <c r="M183" s="82">
        <v>31.387499999999999</v>
      </c>
      <c r="N183" s="73">
        <v>32</v>
      </c>
      <c r="O183" s="65">
        <v>3000</v>
      </c>
      <c r="P183" s="66">
        <f>Table2245789101126[[#This Row],[PEMBULATAN]]*O183</f>
        <v>96000</v>
      </c>
    </row>
    <row r="184" spans="1:16" ht="27" customHeight="1" x14ac:dyDescent="0.2">
      <c r="A184" s="14"/>
      <c r="B184" s="14"/>
      <c r="C184" s="74" t="s">
        <v>1097</v>
      </c>
      <c r="D184" s="79" t="s">
        <v>1169</v>
      </c>
      <c r="E184" s="13">
        <v>44440</v>
      </c>
      <c r="F184" s="77" t="s">
        <v>1170</v>
      </c>
      <c r="G184" s="13">
        <v>44447</v>
      </c>
      <c r="H184" s="78" t="s">
        <v>1171</v>
      </c>
      <c r="I184" s="16">
        <v>86</v>
      </c>
      <c r="J184" s="16">
        <v>54</v>
      </c>
      <c r="K184" s="16">
        <v>20</v>
      </c>
      <c r="L184" s="16">
        <v>6</v>
      </c>
      <c r="M184" s="82">
        <v>23.22</v>
      </c>
      <c r="N184" s="73">
        <v>23</v>
      </c>
      <c r="O184" s="65">
        <v>3000</v>
      </c>
      <c r="P184" s="66">
        <f>Table2245789101126[[#This Row],[PEMBULATAN]]*O184</f>
        <v>69000</v>
      </c>
    </row>
    <row r="185" spans="1:16" ht="27" customHeight="1" x14ac:dyDescent="0.2">
      <c r="A185" s="14"/>
      <c r="B185" s="14"/>
      <c r="C185" s="74" t="s">
        <v>1098</v>
      </c>
      <c r="D185" s="79" t="s">
        <v>1169</v>
      </c>
      <c r="E185" s="13">
        <v>44440</v>
      </c>
      <c r="F185" s="77" t="s">
        <v>1170</v>
      </c>
      <c r="G185" s="13">
        <v>44447</v>
      </c>
      <c r="H185" s="78" t="s">
        <v>1171</v>
      </c>
      <c r="I185" s="16">
        <v>83</v>
      </c>
      <c r="J185" s="16">
        <v>50</v>
      </c>
      <c r="K185" s="16">
        <v>24</v>
      </c>
      <c r="L185" s="16">
        <v>10</v>
      </c>
      <c r="M185" s="82">
        <v>24.9</v>
      </c>
      <c r="N185" s="73">
        <v>25</v>
      </c>
      <c r="O185" s="65">
        <v>3000</v>
      </c>
      <c r="P185" s="66">
        <f>Table2245789101126[[#This Row],[PEMBULATAN]]*O185</f>
        <v>75000</v>
      </c>
    </row>
    <row r="186" spans="1:16" ht="27" customHeight="1" x14ac:dyDescent="0.2">
      <c r="A186" s="14"/>
      <c r="B186" s="14"/>
      <c r="C186" s="74" t="s">
        <v>1099</v>
      </c>
      <c r="D186" s="79" t="s">
        <v>1169</v>
      </c>
      <c r="E186" s="13">
        <v>44440</v>
      </c>
      <c r="F186" s="77" t="s">
        <v>1170</v>
      </c>
      <c r="G186" s="13">
        <v>44447</v>
      </c>
      <c r="H186" s="78" t="s">
        <v>1171</v>
      </c>
      <c r="I186" s="16">
        <v>90</v>
      </c>
      <c r="J186" s="16">
        <v>54</v>
      </c>
      <c r="K186" s="16">
        <v>25</v>
      </c>
      <c r="L186" s="16">
        <v>8</v>
      </c>
      <c r="M186" s="82">
        <v>30.375</v>
      </c>
      <c r="N186" s="73">
        <v>31</v>
      </c>
      <c r="O186" s="65">
        <v>3000</v>
      </c>
      <c r="P186" s="66">
        <f>Table2245789101126[[#This Row],[PEMBULATAN]]*O186</f>
        <v>93000</v>
      </c>
    </row>
    <row r="187" spans="1:16" ht="27" customHeight="1" x14ac:dyDescent="0.2">
      <c r="A187" s="14"/>
      <c r="B187" s="14"/>
      <c r="C187" s="74" t="s">
        <v>1100</v>
      </c>
      <c r="D187" s="79" t="s">
        <v>1169</v>
      </c>
      <c r="E187" s="13">
        <v>44440</v>
      </c>
      <c r="F187" s="77" t="s">
        <v>1170</v>
      </c>
      <c r="G187" s="13">
        <v>44447</v>
      </c>
      <c r="H187" s="78" t="s">
        <v>1171</v>
      </c>
      <c r="I187" s="16">
        <v>87</v>
      </c>
      <c r="J187" s="16">
        <v>60</v>
      </c>
      <c r="K187" s="16">
        <v>20</v>
      </c>
      <c r="L187" s="16">
        <v>12</v>
      </c>
      <c r="M187" s="82">
        <v>26.1</v>
      </c>
      <c r="N187" s="73">
        <v>26</v>
      </c>
      <c r="O187" s="65">
        <v>3000</v>
      </c>
      <c r="P187" s="66">
        <f>Table2245789101126[[#This Row],[PEMBULATAN]]*O187</f>
        <v>78000</v>
      </c>
    </row>
    <row r="188" spans="1:16" ht="27" customHeight="1" x14ac:dyDescent="0.2">
      <c r="A188" s="14"/>
      <c r="B188" s="14"/>
      <c r="C188" s="74" t="s">
        <v>1101</v>
      </c>
      <c r="D188" s="79" t="s">
        <v>1169</v>
      </c>
      <c r="E188" s="13">
        <v>44440</v>
      </c>
      <c r="F188" s="77" t="s">
        <v>1170</v>
      </c>
      <c r="G188" s="13">
        <v>44447</v>
      </c>
      <c r="H188" s="78" t="s">
        <v>1171</v>
      </c>
      <c r="I188" s="16">
        <v>85</v>
      </c>
      <c r="J188" s="16">
        <v>61</v>
      </c>
      <c r="K188" s="16">
        <v>27</v>
      </c>
      <c r="L188" s="16">
        <v>7</v>
      </c>
      <c r="M188" s="82">
        <v>34.998750000000001</v>
      </c>
      <c r="N188" s="73">
        <v>35</v>
      </c>
      <c r="O188" s="65">
        <v>3000</v>
      </c>
      <c r="P188" s="66">
        <f>Table2245789101126[[#This Row],[PEMBULATAN]]*O188</f>
        <v>105000</v>
      </c>
    </row>
    <row r="189" spans="1:16" ht="27" customHeight="1" x14ac:dyDescent="0.2">
      <c r="A189" s="14"/>
      <c r="B189" s="14"/>
      <c r="C189" s="74" t="s">
        <v>1102</v>
      </c>
      <c r="D189" s="79" t="s">
        <v>1169</v>
      </c>
      <c r="E189" s="13">
        <v>44440</v>
      </c>
      <c r="F189" s="77" t="s">
        <v>1170</v>
      </c>
      <c r="G189" s="13">
        <v>44447</v>
      </c>
      <c r="H189" s="78" t="s">
        <v>1171</v>
      </c>
      <c r="I189" s="16">
        <v>88</v>
      </c>
      <c r="J189" s="16">
        <v>60</v>
      </c>
      <c r="K189" s="16">
        <v>30</v>
      </c>
      <c r="L189" s="16">
        <v>19</v>
      </c>
      <c r="M189" s="82">
        <v>39.6</v>
      </c>
      <c r="N189" s="73">
        <v>40</v>
      </c>
      <c r="O189" s="65">
        <v>3000</v>
      </c>
      <c r="P189" s="66">
        <f>Table2245789101126[[#This Row],[PEMBULATAN]]*O189</f>
        <v>120000</v>
      </c>
    </row>
    <row r="190" spans="1:16" ht="27" customHeight="1" x14ac:dyDescent="0.2">
      <c r="A190" s="14"/>
      <c r="B190" s="14"/>
      <c r="C190" s="74" t="s">
        <v>1103</v>
      </c>
      <c r="D190" s="79" t="s">
        <v>1169</v>
      </c>
      <c r="E190" s="13">
        <v>44440</v>
      </c>
      <c r="F190" s="77" t="s">
        <v>1170</v>
      </c>
      <c r="G190" s="13">
        <v>44447</v>
      </c>
      <c r="H190" s="78" t="s">
        <v>1171</v>
      </c>
      <c r="I190" s="16">
        <v>96</v>
      </c>
      <c r="J190" s="16">
        <v>55</v>
      </c>
      <c r="K190" s="16">
        <v>20</v>
      </c>
      <c r="L190" s="16">
        <v>9</v>
      </c>
      <c r="M190" s="82">
        <v>26.4</v>
      </c>
      <c r="N190" s="73">
        <v>27</v>
      </c>
      <c r="O190" s="65">
        <v>3000</v>
      </c>
      <c r="P190" s="66">
        <f>Table2245789101126[[#This Row],[PEMBULATAN]]*O190</f>
        <v>81000</v>
      </c>
    </row>
    <row r="191" spans="1:16" ht="27" customHeight="1" x14ac:dyDescent="0.2">
      <c r="A191" s="14"/>
      <c r="B191" s="14"/>
      <c r="C191" s="74" t="s">
        <v>1104</v>
      </c>
      <c r="D191" s="79" t="s">
        <v>1169</v>
      </c>
      <c r="E191" s="13">
        <v>44440</v>
      </c>
      <c r="F191" s="77" t="s">
        <v>1170</v>
      </c>
      <c r="G191" s="13">
        <v>44447</v>
      </c>
      <c r="H191" s="78" t="s">
        <v>1171</v>
      </c>
      <c r="I191" s="16">
        <v>83</v>
      </c>
      <c r="J191" s="16">
        <v>52</v>
      </c>
      <c r="K191" s="16">
        <v>28</v>
      </c>
      <c r="L191" s="16">
        <v>13</v>
      </c>
      <c r="M191" s="82">
        <v>30.212</v>
      </c>
      <c r="N191" s="73">
        <v>30</v>
      </c>
      <c r="O191" s="65">
        <v>3000</v>
      </c>
      <c r="P191" s="66">
        <f>Table2245789101126[[#This Row],[PEMBULATAN]]*O191</f>
        <v>90000</v>
      </c>
    </row>
    <row r="192" spans="1:16" ht="27" customHeight="1" x14ac:dyDescent="0.2">
      <c r="A192" s="14"/>
      <c r="B192" s="14"/>
      <c r="C192" s="74" t="s">
        <v>1105</v>
      </c>
      <c r="D192" s="79" t="s">
        <v>1169</v>
      </c>
      <c r="E192" s="13">
        <v>44440</v>
      </c>
      <c r="F192" s="77" t="s">
        <v>1170</v>
      </c>
      <c r="G192" s="13">
        <v>44447</v>
      </c>
      <c r="H192" s="78" t="s">
        <v>1171</v>
      </c>
      <c r="I192" s="16">
        <v>84</v>
      </c>
      <c r="J192" s="16">
        <v>59</v>
      </c>
      <c r="K192" s="16">
        <v>28</v>
      </c>
      <c r="L192" s="16">
        <v>12</v>
      </c>
      <c r="M192" s="82">
        <v>34.692</v>
      </c>
      <c r="N192" s="73">
        <v>35</v>
      </c>
      <c r="O192" s="65">
        <v>3000</v>
      </c>
      <c r="P192" s="66">
        <f>Table2245789101126[[#This Row],[PEMBULATAN]]*O192</f>
        <v>105000</v>
      </c>
    </row>
    <row r="193" spans="1:16" ht="27" customHeight="1" x14ac:dyDescent="0.2">
      <c r="A193" s="14"/>
      <c r="B193" s="14"/>
      <c r="C193" s="74" t="s">
        <v>1106</v>
      </c>
      <c r="D193" s="79" t="s">
        <v>1169</v>
      </c>
      <c r="E193" s="13">
        <v>44440</v>
      </c>
      <c r="F193" s="77" t="s">
        <v>1170</v>
      </c>
      <c r="G193" s="13">
        <v>44447</v>
      </c>
      <c r="H193" s="78" t="s">
        <v>1171</v>
      </c>
      <c r="I193" s="16">
        <v>53</v>
      </c>
      <c r="J193" s="16">
        <v>45</v>
      </c>
      <c r="K193" s="16">
        <v>11</v>
      </c>
      <c r="L193" s="16">
        <v>8</v>
      </c>
      <c r="M193" s="82">
        <v>6.5587499999999999</v>
      </c>
      <c r="N193" s="73">
        <v>8</v>
      </c>
      <c r="O193" s="65">
        <v>3000</v>
      </c>
      <c r="P193" s="66">
        <f>Table2245789101126[[#This Row],[PEMBULATAN]]*O193</f>
        <v>24000</v>
      </c>
    </row>
    <row r="194" spans="1:16" ht="27" customHeight="1" x14ac:dyDescent="0.2">
      <c r="A194" s="14"/>
      <c r="B194" s="14"/>
      <c r="C194" s="74" t="s">
        <v>1107</v>
      </c>
      <c r="D194" s="79" t="s">
        <v>1169</v>
      </c>
      <c r="E194" s="13">
        <v>44440</v>
      </c>
      <c r="F194" s="77" t="s">
        <v>1170</v>
      </c>
      <c r="G194" s="13">
        <v>44447</v>
      </c>
      <c r="H194" s="78" t="s">
        <v>1171</v>
      </c>
      <c r="I194" s="16">
        <v>76</v>
      </c>
      <c r="J194" s="16">
        <v>52</v>
      </c>
      <c r="K194" s="16">
        <v>34</v>
      </c>
      <c r="L194" s="16">
        <v>6</v>
      </c>
      <c r="M194" s="82">
        <v>33.591999999999999</v>
      </c>
      <c r="N194" s="73">
        <v>34</v>
      </c>
      <c r="O194" s="65">
        <v>3000</v>
      </c>
      <c r="P194" s="66">
        <f>Table2245789101126[[#This Row],[PEMBULATAN]]*O194</f>
        <v>102000</v>
      </c>
    </row>
    <row r="195" spans="1:16" ht="27" customHeight="1" x14ac:dyDescent="0.2">
      <c r="A195" s="14"/>
      <c r="B195" s="14"/>
      <c r="C195" s="74" t="s">
        <v>1108</v>
      </c>
      <c r="D195" s="79" t="s">
        <v>1169</v>
      </c>
      <c r="E195" s="13">
        <v>44440</v>
      </c>
      <c r="F195" s="77" t="s">
        <v>1170</v>
      </c>
      <c r="G195" s="13">
        <v>44447</v>
      </c>
      <c r="H195" s="78" t="s">
        <v>1171</v>
      </c>
      <c r="I195" s="16">
        <v>84</v>
      </c>
      <c r="J195" s="16">
        <v>59</v>
      </c>
      <c r="K195" s="16">
        <v>30</v>
      </c>
      <c r="L195" s="16">
        <v>17</v>
      </c>
      <c r="M195" s="82">
        <v>37.17</v>
      </c>
      <c r="N195" s="73">
        <v>37</v>
      </c>
      <c r="O195" s="65">
        <v>3000</v>
      </c>
      <c r="P195" s="66">
        <f>Table2245789101126[[#This Row],[PEMBULATAN]]*O195</f>
        <v>111000</v>
      </c>
    </row>
    <row r="196" spans="1:16" ht="27" customHeight="1" x14ac:dyDescent="0.2">
      <c r="A196" s="14"/>
      <c r="B196" s="14"/>
      <c r="C196" s="74" t="s">
        <v>1109</v>
      </c>
      <c r="D196" s="79" t="s">
        <v>1169</v>
      </c>
      <c r="E196" s="13">
        <v>44440</v>
      </c>
      <c r="F196" s="77" t="s">
        <v>1170</v>
      </c>
      <c r="G196" s="13">
        <v>44447</v>
      </c>
      <c r="H196" s="78" t="s">
        <v>1171</v>
      </c>
      <c r="I196" s="16">
        <v>97</v>
      </c>
      <c r="J196" s="16">
        <v>51</v>
      </c>
      <c r="K196" s="16">
        <v>25</v>
      </c>
      <c r="L196" s="16">
        <v>11</v>
      </c>
      <c r="M196" s="82">
        <v>30.918749999999999</v>
      </c>
      <c r="N196" s="73">
        <v>31</v>
      </c>
      <c r="O196" s="65">
        <v>3000</v>
      </c>
      <c r="P196" s="66">
        <f>Table2245789101126[[#This Row],[PEMBULATAN]]*O196</f>
        <v>93000</v>
      </c>
    </row>
    <row r="197" spans="1:16" ht="27" customHeight="1" x14ac:dyDescent="0.2">
      <c r="A197" s="14"/>
      <c r="B197" s="14"/>
      <c r="C197" s="74" t="s">
        <v>1110</v>
      </c>
      <c r="D197" s="79" t="s">
        <v>1169</v>
      </c>
      <c r="E197" s="13">
        <v>44440</v>
      </c>
      <c r="F197" s="77" t="s">
        <v>1170</v>
      </c>
      <c r="G197" s="13">
        <v>44447</v>
      </c>
      <c r="H197" s="78" t="s">
        <v>1171</v>
      </c>
      <c r="I197" s="16">
        <v>88</v>
      </c>
      <c r="J197" s="16">
        <v>53</v>
      </c>
      <c r="K197" s="16">
        <v>33</v>
      </c>
      <c r="L197" s="16">
        <v>12</v>
      </c>
      <c r="M197" s="82">
        <v>38.478000000000002</v>
      </c>
      <c r="N197" s="73">
        <v>39</v>
      </c>
      <c r="O197" s="65">
        <v>3000</v>
      </c>
      <c r="P197" s="66">
        <f>Table2245789101126[[#This Row],[PEMBULATAN]]*O197</f>
        <v>117000</v>
      </c>
    </row>
    <row r="198" spans="1:16" ht="27" customHeight="1" x14ac:dyDescent="0.2">
      <c r="A198" s="14"/>
      <c r="B198" s="14"/>
      <c r="C198" s="74" t="s">
        <v>1111</v>
      </c>
      <c r="D198" s="79" t="s">
        <v>1169</v>
      </c>
      <c r="E198" s="13">
        <v>44440</v>
      </c>
      <c r="F198" s="77" t="s">
        <v>1170</v>
      </c>
      <c r="G198" s="13">
        <v>44447</v>
      </c>
      <c r="H198" s="78" t="s">
        <v>1171</v>
      </c>
      <c r="I198" s="16">
        <v>90</v>
      </c>
      <c r="J198" s="16">
        <v>51</v>
      </c>
      <c r="K198" s="16">
        <v>28</v>
      </c>
      <c r="L198" s="16">
        <v>24</v>
      </c>
      <c r="M198" s="82">
        <v>32.130000000000003</v>
      </c>
      <c r="N198" s="73">
        <v>32</v>
      </c>
      <c r="O198" s="65">
        <v>3000</v>
      </c>
      <c r="P198" s="66">
        <f>Table2245789101126[[#This Row],[PEMBULATAN]]*O198</f>
        <v>96000</v>
      </c>
    </row>
    <row r="199" spans="1:16" ht="27" customHeight="1" x14ac:dyDescent="0.2">
      <c r="A199" s="14"/>
      <c r="B199" s="14"/>
      <c r="C199" s="74" t="s">
        <v>1112</v>
      </c>
      <c r="D199" s="79" t="s">
        <v>1169</v>
      </c>
      <c r="E199" s="13">
        <v>44440</v>
      </c>
      <c r="F199" s="77" t="s">
        <v>1170</v>
      </c>
      <c r="G199" s="13">
        <v>44447</v>
      </c>
      <c r="H199" s="78" t="s">
        <v>1171</v>
      </c>
      <c r="I199" s="16">
        <v>80</v>
      </c>
      <c r="J199" s="16">
        <v>60</v>
      </c>
      <c r="K199" s="16">
        <v>31</v>
      </c>
      <c r="L199" s="16">
        <v>17</v>
      </c>
      <c r="M199" s="82">
        <v>37.200000000000003</v>
      </c>
      <c r="N199" s="73">
        <v>37</v>
      </c>
      <c r="O199" s="65">
        <v>3000</v>
      </c>
      <c r="P199" s="66">
        <f>Table2245789101126[[#This Row],[PEMBULATAN]]*O199</f>
        <v>111000</v>
      </c>
    </row>
    <row r="200" spans="1:16" ht="27" customHeight="1" x14ac:dyDescent="0.2">
      <c r="A200" s="14"/>
      <c r="B200" s="14"/>
      <c r="C200" s="74" t="s">
        <v>1113</v>
      </c>
      <c r="D200" s="79" t="s">
        <v>1169</v>
      </c>
      <c r="E200" s="13">
        <v>44440</v>
      </c>
      <c r="F200" s="77" t="s">
        <v>1170</v>
      </c>
      <c r="G200" s="13">
        <v>44447</v>
      </c>
      <c r="H200" s="78" t="s">
        <v>1171</v>
      </c>
      <c r="I200" s="16">
        <v>99</v>
      </c>
      <c r="J200" s="16">
        <v>68</v>
      </c>
      <c r="K200" s="16">
        <v>24</v>
      </c>
      <c r="L200" s="16">
        <v>15</v>
      </c>
      <c r="M200" s="82">
        <v>40.392000000000003</v>
      </c>
      <c r="N200" s="73">
        <v>41</v>
      </c>
      <c r="O200" s="65">
        <v>3000</v>
      </c>
      <c r="P200" s="66">
        <f>Table2245789101126[[#This Row],[PEMBULATAN]]*O200</f>
        <v>123000</v>
      </c>
    </row>
    <row r="201" spans="1:16" ht="27" customHeight="1" x14ac:dyDescent="0.2">
      <c r="A201" s="14"/>
      <c r="B201" s="14"/>
      <c r="C201" s="74" t="s">
        <v>1114</v>
      </c>
      <c r="D201" s="79" t="s">
        <v>1169</v>
      </c>
      <c r="E201" s="13">
        <v>44440</v>
      </c>
      <c r="F201" s="77" t="s">
        <v>1170</v>
      </c>
      <c r="G201" s="13">
        <v>44447</v>
      </c>
      <c r="H201" s="78" t="s">
        <v>1171</v>
      </c>
      <c r="I201" s="16">
        <v>90</v>
      </c>
      <c r="J201" s="16">
        <v>60</v>
      </c>
      <c r="K201" s="16">
        <v>30</v>
      </c>
      <c r="L201" s="16">
        <v>9</v>
      </c>
      <c r="M201" s="82">
        <v>40.5</v>
      </c>
      <c r="N201" s="73">
        <v>41</v>
      </c>
      <c r="O201" s="65">
        <v>3000</v>
      </c>
      <c r="P201" s="66">
        <f>Table2245789101126[[#This Row],[PEMBULATAN]]*O201</f>
        <v>123000</v>
      </c>
    </row>
    <row r="202" spans="1:16" ht="27" customHeight="1" x14ac:dyDescent="0.2">
      <c r="A202" s="14"/>
      <c r="B202" s="14"/>
      <c r="C202" s="74" t="s">
        <v>1115</v>
      </c>
      <c r="D202" s="79" t="s">
        <v>1169</v>
      </c>
      <c r="E202" s="13">
        <v>44440</v>
      </c>
      <c r="F202" s="77" t="s">
        <v>1170</v>
      </c>
      <c r="G202" s="13">
        <v>44447</v>
      </c>
      <c r="H202" s="78" t="s">
        <v>1171</v>
      </c>
      <c r="I202" s="16">
        <v>72</v>
      </c>
      <c r="J202" s="16">
        <v>61</v>
      </c>
      <c r="K202" s="16">
        <v>26</v>
      </c>
      <c r="L202" s="16">
        <v>9</v>
      </c>
      <c r="M202" s="82">
        <v>28.547999999999998</v>
      </c>
      <c r="N202" s="73">
        <v>29</v>
      </c>
      <c r="O202" s="65">
        <v>3000</v>
      </c>
      <c r="P202" s="66">
        <f>Table2245789101126[[#This Row],[PEMBULATAN]]*O202</f>
        <v>87000</v>
      </c>
    </row>
    <row r="203" spans="1:16" ht="27" customHeight="1" x14ac:dyDescent="0.2">
      <c r="A203" s="14"/>
      <c r="B203" s="14"/>
      <c r="C203" s="74" t="s">
        <v>1116</v>
      </c>
      <c r="D203" s="79" t="s">
        <v>1169</v>
      </c>
      <c r="E203" s="13">
        <v>44440</v>
      </c>
      <c r="F203" s="77" t="s">
        <v>1170</v>
      </c>
      <c r="G203" s="13">
        <v>44447</v>
      </c>
      <c r="H203" s="78" t="s">
        <v>1171</v>
      </c>
      <c r="I203" s="16">
        <v>87</v>
      </c>
      <c r="J203" s="16">
        <v>55</v>
      </c>
      <c r="K203" s="16">
        <v>30</v>
      </c>
      <c r="L203" s="16">
        <v>13</v>
      </c>
      <c r="M203" s="82">
        <v>35.887500000000003</v>
      </c>
      <c r="N203" s="73">
        <v>36</v>
      </c>
      <c r="O203" s="65">
        <v>3000</v>
      </c>
      <c r="P203" s="66">
        <f>Table2245789101126[[#This Row],[PEMBULATAN]]*O203</f>
        <v>108000</v>
      </c>
    </row>
    <row r="204" spans="1:16" ht="27" customHeight="1" x14ac:dyDescent="0.2">
      <c r="A204" s="14"/>
      <c r="B204" s="14"/>
      <c r="C204" s="74" t="s">
        <v>1117</v>
      </c>
      <c r="D204" s="79" t="s">
        <v>1169</v>
      </c>
      <c r="E204" s="13">
        <v>44440</v>
      </c>
      <c r="F204" s="77" t="s">
        <v>1170</v>
      </c>
      <c r="G204" s="13">
        <v>44447</v>
      </c>
      <c r="H204" s="78" t="s">
        <v>1171</v>
      </c>
      <c r="I204" s="16">
        <v>76</v>
      </c>
      <c r="J204" s="16">
        <v>54</v>
      </c>
      <c r="K204" s="16">
        <v>40</v>
      </c>
      <c r="L204" s="16">
        <v>13</v>
      </c>
      <c r="M204" s="82">
        <v>41.04</v>
      </c>
      <c r="N204" s="73">
        <v>41</v>
      </c>
      <c r="O204" s="65">
        <v>3000</v>
      </c>
      <c r="P204" s="66">
        <f>Table2245789101126[[#This Row],[PEMBULATAN]]*O204</f>
        <v>123000</v>
      </c>
    </row>
    <row r="205" spans="1:16" ht="27" customHeight="1" x14ac:dyDescent="0.2">
      <c r="A205" s="14"/>
      <c r="B205" s="14"/>
      <c r="C205" s="74" t="s">
        <v>1118</v>
      </c>
      <c r="D205" s="79" t="s">
        <v>1169</v>
      </c>
      <c r="E205" s="13">
        <v>44440</v>
      </c>
      <c r="F205" s="77" t="s">
        <v>1170</v>
      </c>
      <c r="G205" s="13">
        <v>44447</v>
      </c>
      <c r="H205" s="78" t="s">
        <v>1171</v>
      </c>
      <c r="I205" s="16">
        <v>73</v>
      </c>
      <c r="J205" s="16">
        <v>60</v>
      </c>
      <c r="K205" s="16">
        <v>27</v>
      </c>
      <c r="L205" s="16">
        <v>9</v>
      </c>
      <c r="M205" s="82">
        <v>29.565000000000001</v>
      </c>
      <c r="N205" s="73">
        <v>30</v>
      </c>
      <c r="O205" s="65">
        <v>3000</v>
      </c>
      <c r="P205" s="66">
        <f>Table2245789101126[[#This Row],[PEMBULATAN]]*O205</f>
        <v>90000</v>
      </c>
    </row>
    <row r="206" spans="1:16" ht="27" customHeight="1" x14ac:dyDescent="0.2">
      <c r="A206" s="14"/>
      <c r="B206" s="14"/>
      <c r="C206" s="74" t="s">
        <v>1119</v>
      </c>
      <c r="D206" s="79" t="s">
        <v>1169</v>
      </c>
      <c r="E206" s="13">
        <v>44440</v>
      </c>
      <c r="F206" s="77" t="s">
        <v>1170</v>
      </c>
      <c r="G206" s="13">
        <v>44447</v>
      </c>
      <c r="H206" s="78" t="s">
        <v>1171</v>
      </c>
      <c r="I206" s="16">
        <v>93</v>
      </c>
      <c r="J206" s="16">
        <v>56</v>
      </c>
      <c r="K206" s="16">
        <v>25</v>
      </c>
      <c r="L206" s="16">
        <v>9</v>
      </c>
      <c r="M206" s="82">
        <v>32.549999999999997</v>
      </c>
      <c r="N206" s="73">
        <v>33</v>
      </c>
      <c r="O206" s="65">
        <v>3000</v>
      </c>
      <c r="P206" s="66">
        <f>Table2245789101126[[#This Row],[PEMBULATAN]]*O206</f>
        <v>99000</v>
      </c>
    </row>
    <row r="207" spans="1:16" ht="27" customHeight="1" x14ac:dyDescent="0.2">
      <c r="A207" s="14"/>
      <c r="B207" s="14"/>
      <c r="C207" s="74" t="s">
        <v>1120</v>
      </c>
      <c r="D207" s="79" t="s">
        <v>1169</v>
      </c>
      <c r="E207" s="13">
        <v>44440</v>
      </c>
      <c r="F207" s="77" t="s">
        <v>1170</v>
      </c>
      <c r="G207" s="13">
        <v>44447</v>
      </c>
      <c r="H207" s="78" t="s">
        <v>1171</v>
      </c>
      <c r="I207" s="16">
        <v>52</v>
      </c>
      <c r="J207" s="16">
        <v>87</v>
      </c>
      <c r="K207" s="16">
        <v>25</v>
      </c>
      <c r="L207" s="16">
        <v>11</v>
      </c>
      <c r="M207" s="82">
        <v>28.274999999999999</v>
      </c>
      <c r="N207" s="73">
        <v>28</v>
      </c>
      <c r="O207" s="65">
        <v>3000</v>
      </c>
      <c r="P207" s="66">
        <f>Table2245789101126[[#This Row],[PEMBULATAN]]*O207</f>
        <v>84000</v>
      </c>
    </row>
    <row r="208" spans="1:16" ht="27" customHeight="1" x14ac:dyDescent="0.2">
      <c r="A208" s="14"/>
      <c r="B208" s="14"/>
      <c r="C208" s="74" t="s">
        <v>1121</v>
      </c>
      <c r="D208" s="79" t="s">
        <v>1169</v>
      </c>
      <c r="E208" s="13">
        <v>44440</v>
      </c>
      <c r="F208" s="77" t="s">
        <v>1170</v>
      </c>
      <c r="G208" s="13">
        <v>44447</v>
      </c>
      <c r="H208" s="78" t="s">
        <v>1171</v>
      </c>
      <c r="I208" s="16">
        <v>75</v>
      </c>
      <c r="J208" s="16">
        <v>60</v>
      </c>
      <c r="K208" s="16">
        <v>20</v>
      </c>
      <c r="L208" s="16">
        <v>7</v>
      </c>
      <c r="M208" s="82">
        <v>22.5</v>
      </c>
      <c r="N208" s="73">
        <v>23</v>
      </c>
      <c r="O208" s="65">
        <v>3000</v>
      </c>
      <c r="P208" s="66">
        <f>Table2245789101126[[#This Row],[PEMBULATAN]]*O208</f>
        <v>69000</v>
      </c>
    </row>
    <row r="209" spans="1:16" ht="27" customHeight="1" x14ac:dyDescent="0.2">
      <c r="A209" s="14"/>
      <c r="B209" s="14"/>
      <c r="C209" s="74" t="s">
        <v>1122</v>
      </c>
      <c r="D209" s="79" t="s">
        <v>1169</v>
      </c>
      <c r="E209" s="13">
        <v>44440</v>
      </c>
      <c r="F209" s="77" t="s">
        <v>1170</v>
      </c>
      <c r="G209" s="13">
        <v>44447</v>
      </c>
      <c r="H209" s="78" t="s">
        <v>1171</v>
      </c>
      <c r="I209" s="16">
        <v>90</v>
      </c>
      <c r="J209" s="16">
        <v>44</v>
      </c>
      <c r="K209" s="16">
        <v>40</v>
      </c>
      <c r="L209" s="16">
        <v>16</v>
      </c>
      <c r="M209" s="82">
        <v>39.6</v>
      </c>
      <c r="N209" s="73">
        <v>40</v>
      </c>
      <c r="O209" s="65">
        <v>3000</v>
      </c>
      <c r="P209" s="66">
        <f>Table2245789101126[[#This Row],[PEMBULATAN]]*O209</f>
        <v>120000</v>
      </c>
    </row>
    <row r="210" spans="1:16" ht="27" customHeight="1" x14ac:dyDescent="0.2">
      <c r="A210" s="14"/>
      <c r="B210" s="14"/>
      <c r="C210" s="74" t="s">
        <v>1123</v>
      </c>
      <c r="D210" s="79" t="s">
        <v>1169</v>
      </c>
      <c r="E210" s="13">
        <v>44440</v>
      </c>
      <c r="F210" s="77" t="s">
        <v>1170</v>
      </c>
      <c r="G210" s="13">
        <v>44447</v>
      </c>
      <c r="H210" s="78" t="s">
        <v>1171</v>
      </c>
      <c r="I210" s="16">
        <v>88</v>
      </c>
      <c r="J210" s="16">
        <v>68</v>
      </c>
      <c r="K210" s="16">
        <v>20</v>
      </c>
      <c r="L210" s="16">
        <v>15</v>
      </c>
      <c r="M210" s="82">
        <v>29.92</v>
      </c>
      <c r="N210" s="73">
        <v>30</v>
      </c>
      <c r="O210" s="65">
        <v>3000</v>
      </c>
      <c r="P210" s="66">
        <f>Table2245789101126[[#This Row],[PEMBULATAN]]*O210</f>
        <v>90000</v>
      </c>
    </row>
    <row r="211" spans="1:16" ht="27" customHeight="1" x14ac:dyDescent="0.2">
      <c r="A211" s="14"/>
      <c r="B211" s="14"/>
      <c r="C211" s="74" t="s">
        <v>1124</v>
      </c>
      <c r="D211" s="79" t="s">
        <v>1169</v>
      </c>
      <c r="E211" s="13">
        <v>44440</v>
      </c>
      <c r="F211" s="77" t="s">
        <v>1170</v>
      </c>
      <c r="G211" s="13">
        <v>44447</v>
      </c>
      <c r="H211" s="78" t="s">
        <v>1171</v>
      </c>
      <c r="I211" s="16">
        <v>55</v>
      </c>
      <c r="J211" s="16">
        <v>39</v>
      </c>
      <c r="K211" s="16">
        <v>14</v>
      </c>
      <c r="L211" s="16">
        <v>2</v>
      </c>
      <c r="M211" s="82">
        <v>7.5075000000000003</v>
      </c>
      <c r="N211" s="73">
        <v>8</v>
      </c>
      <c r="O211" s="65">
        <v>3000</v>
      </c>
      <c r="P211" s="66">
        <f>Table2245789101126[[#This Row],[PEMBULATAN]]*O211</f>
        <v>24000</v>
      </c>
    </row>
    <row r="212" spans="1:16" ht="27" customHeight="1" x14ac:dyDescent="0.2">
      <c r="A212" s="14"/>
      <c r="B212" s="14"/>
      <c r="C212" s="74" t="s">
        <v>1125</v>
      </c>
      <c r="D212" s="79" t="s">
        <v>1169</v>
      </c>
      <c r="E212" s="13">
        <v>44440</v>
      </c>
      <c r="F212" s="77" t="s">
        <v>1170</v>
      </c>
      <c r="G212" s="13">
        <v>44447</v>
      </c>
      <c r="H212" s="78" t="s">
        <v>1171</v>
      </c>
      <c r="I212" s="16">
        <v>75</v>
      </c>
      <c r="J212" s="16">
        <v>54</v>
      </c>
      <c r="K212" s="16">
        <v>28</v>
      </c>
      <c r="L212" s="16">
        <v>7</v>
      </c>
      <c r="M212" s="82">
        <v>28.35</v>
      </c>
      <c r="N212" s="73">
        <v>29</v>
      </c>
      <c r="O212" s="65">
        <v>3000</v>
      </c>
      <c r="P212" s="66">
        <f>Table2245789101126[[#This Row],[PEMBULATAN]]*O212</f>
        <v>87000</v>
      </c>
    </row>
    <row r="213" spans="1:16" ht="27" customHeight="1" x14ac:dyDescent="0.2">
      <c r="A213" s="14"/>
      <c r="B213" s="14"/>
      <c r="C213" s="74" t="s">
        <v>1126</v>
      </c>
      <c r="D213" s="79" t="s">
        <v>1169</v>
      </c>
      <c r="E213" s="13">
        <v>44440</v>
      </c>
      <c r="F213" s="77" t="s">
        <v>1170</v>
      </c>
      <c r="G213" s="13">
        <v>44447</v>
      </c>
      <c r="H213" s="78" t="s">
        <v>1171</v>
      </c>
      <c r="I213" s="16">
        <v>90</v>
      </c>
      <c r="J213" s="16">
        <v>53</v>
      </c>
      <c r="K213" s="16">
        <v>33</v>
      </c>
      <c r="L213" s="16">
        <v>18</v>
      </c>
      <c r="M213" s="82">
        <v>39.352499999999999</v>
      </c>
      <c r="N213" s="73">
        <v>40</v>
      </c>
      <c r="O213" s="65">
        <v>3000</v>
      </c>
      <c r="P213" s="66">
        <f>Table2245789101126[[#This Row],[PEMBULATAN]]*O213</f>
        <v>120000</v>
      </c>
    </row>
    <row r="214" spans="1:16" ht="27" customHeight="1" x14ac:dyDescent="0.2">
      <c r="A214" s="14"/>
      <c r="B214" s="14"/>
      <c r="C214" s="74" t="s">
        <v>1127</v>
      </c>
      <c r="D214" s="79" t="s">
        <v>1169</v>
      </c>
      <c r="E214" s="13">
        <v>44440</v>
      </c>
      <c r="F214" s="77" t="s">
        <v>1170</v>
      </c>
      <c r="G214" s="13">
        <v>44447</v>
      </c>
      <c r="H214" s="78" t="s">
        <v>1171</v>
      </c>
      <c r="I214" s="16">
        <v>75</v>
      </c>
      <c r="J214" s="16">
        <v>50</v>
      </c>
      <c r="K214" s="16">
        <v>35</v>
      </c>
      <c r="L214" s="16">
        <v>8</v>
      </c>
      <c r="M214" s="82">
        <v>32.8125</v>
      </c>
      <c r="N214" s="73">
        <v>33</v>
      </c>
      <c r="O214" s="65">
        <v>3000</v>
      </c>
      <c r="P214" s="66">
        <f>Table2245789101126[[#This Row],[PEMBULATAN]]*O214</f>
        <v>99000</v>
      </c>
    </row>
    <row r="215" spans="1:16" ht="27" customHeight="1" x14ac:dyDescent="0.2">
      <c r="A215" s="14"/>
      <c r="B215" s="14"/>
      <c r="C215" s="74" t="s">
        <v>1128</v>
      </c>
      <c r="D215" s="79" t="s">
        <v>1169</v>
      </c>
      <c r="E215" s="13">
        <v>44440</v>
      </c>
      <c r="F215" s="77" t="s">
        <v>1170</v>
      </c>
      <c r="G215" s="13">
        <v>44447</v>
      </c>
      <c r="H215" s="78" t="s">
        <v>1171</v>
      </c>
      <c r="I215" s="16">
        <v>105</v>
      </c>
      <c r="J215" s="16">
        <v>73</v>
      </c>
      <c r="K215" s="16">
        <v>33</v>
      </c>
      <c r="L215" s="16">
        <v>17</v>
      </c>
      <c r="M215" s="82">
        <v>63.236249999999998</v>
      </c>
      <c r="N215" s="73">
        <v>63</v>
      </c>
      <c r="O215" s="65">
        <v>3000</v>
      </c>
      <c r="P215" s="66">
        <f>Table2245789101126[[#This Row],[PEMBULATAN]]*O215</f>
        <v>189000</v>
      </c>
    </row>
    <row r="216" spans="1:16" ht="27" customHeight="1" x14ac:dyDescent="0.2">
      <c r="A216" s="14"/>
      <c r="B216" s="14"/>
      <c r="C216" s="74" t="s">
        <v>1129</v>
      </c>
      <c r="D216" s="79" t="s">
        <v>1169</v>
      </c>
      <c r="E216" s="13">
        <v>44440</v>
      </c>
      <c r="F216" s="77" t="s">
        <v>1170</v>
      </c>
      <c r="G216" s="13">
        <v>44447</v>
      </c>
      <c r="H216" s="78" t="s">
        <v>1171</v>
      </c>
      <c r="I216" s="16">
        <v>41</v>
      </c>
      <c r="J216" s="16">
        <v>31</v>
      </c>
      <c r="K216" s="16">
        <v>26</v>
      </c>
      <c r="L216" s="16">
        <v>7</v>
      </c>
      <c r="M216" s="82">
        <v>8.2614999999999998</v>
      </c>
      <c r="N216" s="73">
        <v>8</v>
      </c>
      <c r="O216" s="65">
        <v>3000</v>
      </c>
      <c r="P216" s="66">
        <f>Table2245789101126[[#This Row],[PEMBULATAN]]*O216</f>
        <v>24000</v>
      </c>
    </row>
    <row r="217" spans="1:16" ht="27" customHeight="1" x14ac:dyDescent="0.2">
      <c r="A217" s="14"/>
      <c r="B217" s="14"/>
      <c r="C217" s="74" t="s">
        <v>1130</v>
      </c>
      <c r="D217" s="79" t="s">
        <v>1169</v>
      </c>
      <c r="E217" s="13">
        <v>44440</v>
      </c>
      <c r="F217" s="77" t="s">
        <v>1170</v>
      </c>
      <c r="G217" s="13">
        <v>44447</v>
      </c>
      <c r="H217" s="78" t="s">
        <v>1171</v>
      </c>
      <c r="I217" s="16">
        <v>44</v>
      </c>
      <c r="J217" s="16">
        <v>38</v>
      </c>
      <c r="K217" s="16">
        <v>26</v>
      </c>
      <c r="L217" s="16">
        <v>9</v>
      </c>
      <c r="M217" s="82">
        <v>10.868</v>
      </c>
      <c r="N217" s="73">
        <v>11</v>
      </c>
      <c r="O217" s="65">
        <v>3000</v>
      </c>
      <c r="P217" s="66">
        <f>Table2245789101126[[#This Row],[PEMBULATAN]]*O217</f>
        <v>33000</v>
      </c>
    </row>
    <row r="218" spans="1:16" ht="27" customHeight="1" x14ac:dyDescent="0.2">
      <c r="A218" s="14"/>
      <c r="B218" s="14"/>
      <c r="C218" s="74" t="s">
        <v>1131</v>
      </c>
      <c r="D218" s="79" t="s">
        <v>1169</v>
      </c>
      <c r="E218" s="13">
        <v>44440</v>
      </c>
      <c r="F218" s="77" t="s">
        <v>1170</v>
      </c>
      <c r="G218" s="13">
        <v>44447</v>
      </c>
      <c r="H218" s="78" t="s">
        <v>1171</v>
      </c>
      <c r="I218" s="16">
        <v>54</v>
      </c>
      <c r="J218" s="16">
        <v>38</v>
      </c>
      <c r="K218" s="16">
        <v>32</v>
      </c>
      <c r="L218" s="16">
        <v>7</v>
      </c>
      <c r="M218" s="82">
        <v>16.416</v>
      </c>
      <c r="N218" s="73">
        <v>17</v>
      </c>
      <c r="O218" s="65">
        <v>3000</v>
      </c>
      <c r="P218" s="66">
        <f>Table2245789101126[[#This Row],[PEMBULATAN]]*O218</f>
        <v>51000</v>
      </c>
    </row>
    <row r="219" spans="1:16" ht="27" customHeight="1" x14ac:dyDescent="0.2">
      <c r="A219" s="14"/>
      <c r="B219" s="14"/>
      <c r="C219" s="74" t="s">
        <v>1132</v>
      </c>
      <c r="D219" s="79" t="s">
        <v>1169</v>
      </c>
      <c r="E219" s="13">
        <v>44440</v>
      </c>
      <c r="F219" s="77" t="s">
        <v>1170</v>
      </c>
      <c r="G219" s="13">
        <v>44447</v>
      </c>
      <c r="H219" s="78" t="s">
        <v>1171</v>
      </c>
      <c r="I219" s="16">
        <v>110</v>
      </c>
      <c r="J219" s="16">
        <v>12</v>
      </c>
      <c r="K219" s="16">
        <v>12</v>
      </c>
      <c r="L219" s="16">
        <v>2</v>
      </c>
      <c r="M219" s="82">
        <v>3.96</v>
      </c>
      <c r="N219" s="73">
        <v>4</v>
      </c>
      <c r="O219" s="65">
        <v>3000</v>
      </c>
      <c r="P219" s="66">
        <f>Table2245789101126[[#This Row],[PEMBULATAN]]*O219</f>
        <v>12000</v>
      </c>
    </row>
    <row r="220" spans="1:16" ht="27" customHeight="1" x14ac:dyDescent="0.2">
      <c r="A220" s="14"/>
      <c r="B220" s="14"/>
      <c r="C220" s="74" t="s">
        <v>1133</v>
      </c>
      <c r="D220" s="79" t="s">
        <v>1169</v>
      </c>
      <c r="E220" s="13">
        <v>44440</v>
      </c>
      <c r="F220" s="77" t="s">
        <v>1170</v>
      </c>
      <c r="G220" s="13">
        <v>44447</v>
      </c>
      <c r="H220" s="78" t="s">
        <v>1171</v>
      </c>
      <c r="I220" s="16">
        <v>87</v>
      </c>
      <c r="J220" s="16">
        <v>16</v>
      </c>
      <c r="K220" s="16">
        <v>14</v>
      </c>
      <c r="L220" s="16">
        <v>2</v>
      </c>
      <c r="M220" s="82">
        <v>4.8719999999999999</v>
      </c>
      <c r="N220" s="73">
        <v>5</v>
      </c>
      <c r="O220" s="65">
        <v>3000</v>
      </c>
      <c r="P220" s="66">
        <f>Table2245789101126[[#This Row],[PEMBULATAN]]*O220</f>
        <v>15000</v>
      </c>
    </row>
    <row r="221" spans="1:16" ht="27" customHeight="1" x14ac:dyDescent="0.2">
      <c r="A221" s="14"/>
      <c r="B221" s="14"/>
      <c r="C221" s="74" t="s">
        <v>1134</v>
      </c>
      <c r="D221" s="79" t="s">
        <v>1169</v>
      </c>
      <c r="E221" s="13">
        <v>44440</v>
      </c>
      <c r="F221" s="77" t="s">
        <v>1170</v>
      </c>
      <c r="G221" s="13">
        <v>44447</v>
      </c>
      <c r="H221" s="78" t="s">
        <v>1171</v>
      </c>
      <c r="I221" s="16">
        <v>51</v>
      </c>
      <c r="J221" s="16">
        <v>34</v>
      </c>
      <c r="K221" s="16">
        <v>20</v>
      </c>
      <c r="L221" s="16">
        <v>4</v>
      </c>
      <c r="M221" s="82">
        <v>8.67</v>
      </c>
      <c r="N221" s="73">
        <v>9</v>
      </c>
      <c r="O221" s="65">
        <v>3000</v>
      </c>
      <c r="P221" s="66">
        <f>Table2245789101126[[#This Row],[PEMBULATAN]]*O221</f>
        <v>27000</v>
      </c>
    </row>
    <row r="222" spans="1:16" ht="27" customHeight="1" x14ac:dyDescent="0.2">
      <c r="A222" s="14"/>
      <c r="B222" s="14"/>
      <c r="C222" s="74" t="s">
        <v>1135</v>
      </c>
      <c r="D222" s="79" t="s">
        <v>1169</v>
      </c>
      <c r="E222" s="13">
        <v>44440</v>
      </c>
      <c r="F222" s="77" t="s">
        <v>1170</v>
      </c>
      <c r="G222" s="13">
        <v>44447</v>
      </c>
      <c r="H222" s="78" t="s">
        <v>1171</v>
      </c>
      <c r="I222" s="16">
        <v>150</v>
      </c>
      <c r="J222" s="16">
        <v>25</v>
      </c>
      <c r="K222" s="16">
        <v>11</v>
      </c>
      <c r="L222" s="16">
        <v>4</v>
      </c>
      <c r="M222" s="82">
        <v>10.3125</v>
      </c>
      <c r="N222" s="73">
        <v>11</v>
      </c>
      <c r="O222" s="65">
        <v>3000</v>
      </c>
      <c r="P222" s="66">
        <f>Table2245789101126[[#This Row],[PEMBULATAN]]*O222</f>
        <v>33000</v>
      </c>
    </row>
    <row r="223" spans="1:16" ht="27" customHeight="1" x14ac:dyDescent="0.2">
      <c r="A223" s="14"/>
      <c r="B223" s="14"/>
      <c r="C223" s="74" t="s">
        <v>1136</v>
      </c>
      <c r="D223" s="79" t="s">
        <v>1169</v>
      </c>
      <c r="E223" s="13">
        <v>44440</v>
      </c>
      <c r="F223" s="77" t="s">
        <v>1170</v>
      </c>
      <c r="G223" s="13">
        <v>44447</v>
      </c>
      <c r="H223" s="78" t="s">
        <v>1171</v>
      </c>
      <c r="I223" s="16">
        <v>34</v>
      </c>
      <c r="J223" s="16">
        <v>29</v>
      </c>
      <c r="K223" s="16">
        <v>30</v>
      </c>
      <c r="L223" s="16">
        <v>10</v>
      </c>
      <c r="M223" s="82">
        <v>7.3949999999999996</v>
      </c>
      <c r="N223" s="73">
        <v>10</v>
      </c>
      <c r="O223" s="65">
        <v>3000</v>
      </c>
      <c r="P223" s="66">
        <f>Table2245789101126[[#This Row],[PEMBULATAN]]*O223</f>
        <v>30000</v>
      </c>
    </row>
    <row r="224" spans="1:16" ht="27" customHeight="1" x14ac:dyDescent="0.2">
      <c r="A224" s="14"/>
      <c r="B224" s="14"/>
      <c r="C224" s="74" t="s">
        <v>1137</v>
      </c>
      <c r="D224" s="79" t="s">
        <v>1169</v>
      </c>
      <c r="E224" s="13">
        <v>44440</v>
      </c>
      <c r="F224" s="77" t="s">
        <v>1170</v>
      </c>
      <c r="G224" s="13">
        <v>44447</v>
      </c>
      <c r="H224" s="78" t="s">
        <v>1171</v>
      </c>
      <c r="I224" s="16">
        <v>40</v>
      </c>
      <c r="J224" s="16">
        <v>40</v>
      </c>
      <c r="K224" s="16">
        <v>23</v>
      </c>
      <c r="L224" s="16">
        <v>2</v>
      </c>
      <c r="M224" s="82">
        <v>9.1999999999999993</v>
      </c>
      <c r="N224" s="73">
        <v>9</v>
      </c>
      <c r="O224" s="65">
        <v>3000</v>
      </c>
      <c r="P224" s="66">
        <f>Table2245789101126[[#This Row],[PEMBULATAN]]*O224</f>
        <v>27000</v>
      </c>
    </row>
    <row r="225" spans="1:16" ht="27" customHeight="1" x14ac:dyDescent="0.2">
      <c r="A225" s="14"/>
      <c r="B225" s="14"/>
      <c r="C225" s="74" t="s">
        <v>1138</v>
      </c>
      <c r="D225" s="79" t="s">
        <v>1169</v>
      </c>
      <c r="E225" s="13">
        <v>44440</v>
      </c>
      <c r="F225" s="77" t="s">
        <v>1170</v>
      </c>
      <c r="G225" s="13">
        <v>44447</v>
      </c>
      <c r="H225" s="78" t="s">
        <v>1171</v>
      </c>
      <c r="I225" s="16">
        <v>33</v>
      </c>
      <c r="J225" s="16">
        <v>31</v>
      </c>
      <c r="K225" s="16">
        <v>33</v>
      </c>
      <c r="L225" s="16">
        <v>10</v>
      </c>
      <c r="M225" s="82">
        <v>8.4397500000000001</v>
      </c>
      <c r="N225" s="73">
        <v>10</v>
      </c>
      <c r="O225" s="65">
        <v>3000</v>
      </c>
      <c r="P225" s="66">
        <f>Table2245789101126[[#This Row],[PEMBULATAN]]*O225</f>
        <v>30000</v>
      </c>
    </row>
    <row r="226" spans="1:16" ht="27" customHeight="1" x14ac:dyDescent="0.2">
      <c r="A226" s="14"/>
      <c r="B226" s="14"/>
      <c r="C226" s="74" t="s">
        <v>1139</v>
      </c>
      <c r="D226" s="79" t="s">
        <v>1169</v>
      </c>
      <c r="E226" s="13">
        <v>44440</v>
      </c>
      <c r="F226" s="77" t="s">
        <v>1170</v>
      </c>
      <c r="G226" s="13">
        <v>44447</v>
      </c>
      <c r="H226" s="78" t="s">
        <v>1171</v>
      </c>
      <c r="I226" s="16">
        <v>58</v>
      </c>
      <c r="J226" s="16">
        <v>43</v>
      </c>
      <c r="K226" s="16">
        <v>22</v>
      </c>
      <c r="L226" s="16">
        <v>10</v>
      </c>
      <c r="M226" s="82">
        <v>13.717000000000001</v>
      </c>
      <c r="N226" s="73">
        <v>14</v>
      </c>
      <c r="O226" s="65">
        <v>3000</v>
      </c>
      <c r="P226" s="66">
        <f>Table2245789101126[[#This Row],[PEMBULATAN]]*O226</f>
        <v>42000</v>
      </c>
    </row>
    <row r="227" spans="1:16" ht="27" customHeight="1" x14ac:dyDescent="0.2">
      <c r="A227" s="14"/>
      <c r="B227" s="14"/>
      <c r="C227" s="74" t="s">
        <v>1140</v>
      </c>
      <c r="D227" s="79" t="s">
        <v>1169</v>
      </c>
      <c r="E227" s="13">
        <v>44440</v>
      </c>
      <c r="F227" s="77" t="s">
        <v>1170</v>
      </c>
      <c r="G227" s="13">
        <v>44447</v>
      </c>
      <c r="H227" s="78" t="s">
        <v>1171</v>
      </c>
      <c r="I227" s="16">
        <v>190</v>
      </c>
      <c r="J227" s="16">
        <v>14</v>
      </c>
      <c r="K227" s="16">
        <v>9</v>
      </c>
      <c r="L227" s="16">
        <v>2</v>
      </c>
      <c r="M227" s="82">
        <v>5.9850000000000003</v>
      </c>
      <c r="N227" s="73">
        <v>6</v>
      </c>
      <c r="O227" s="65">
        <v>3000</v>
      </c>
      <c r="P227" s="66">
        <f>Table2245789101126[[#This Row],[PEMBULATAN]]*O227</f>
        <v>18000</v>
      </c>
    </row>
    <row r="228" spans="1:16" ht="27" customHeight="1" x14ac:dyDescent="0.2">
      <c r="A228" s="14"/>
      <c r="B228" s="14"/>
      <c r="C228" s="74" t="s">
        <v>1141</v>
      </c>
      <c r="D228" s="79" t="s">
        <v>1169</v>
      </c>
      <c r="E228" s="13">
        <v>44440</v>
      </c>
      <c r="F228" s="77" t="s">
        <v>1170</v>
      </c>
      <c r="G228" s="13">
        <v>44447</v>
      </c>
      <c r="H228" s="78" t="s">
        <v>1171</v>
      </c>
      <c r="I228" s="16">
        <v>213</v>
      </c>
      <c r="J228" s="16">
        <v>9</v>
      </c>
      <c r="K228" s="16">
        <v>8</v>
      </c>
      <c r="L228" s="16">
        <v>8</v>
      </c>
      <c r="M228" s="82">
        <v>3.8340000000000001</v>
      </c>
      <c r="N228" s="73">
        <v>8</v>
      </c>
      <c r="O228" s="65">
        <v>3000</v>
      </c>
      <c r="P228" s="66">
        <f>Table2245789101126[[#This Row],[PEMBULATAN]]*O228</f>
        <v>24000</v>
      </c>
    </row>
    <row r="229" spans="1:16" ht="27" customHeight="1" x14ac:dyDescent="0.2">
      <c r="A229" s="14"/>
      <c r="B229" s="14"/>
      <c r="C229" s="74" t="s">
        <v>1142</v>
      </c>
      <c r="D229" s="79" t="s">
        <v>1169</v>
      </c>
      <c r="E229" s="13">
        <v>44440</v>
      </c>
      <c r="F229" s="77" t="s">
        <v>1170</v>
      </c>
      <c r="G229" s="13">
        <v>44447</v>
      </c>
      <c r="H229" s="78" t="s">
        <v>1171</v>
      </c>
      <c r="I229" s="16">
        <v>133</v>
      </c>
      <c r="J229" s="16">
        <v>7</v>
      </c>
      <c r="K229" s="16">
        <v>3</v>
      </c>
      <c r="L229" s="16">
        <v>2</v>
      </c>
      <c r="M229" s="82">
        <v>0.69825000000000004</v>
      </c>
      <c r="N229" s="73">
        <v>2</v>
      </c>
      <c r="O229" s="65">
        <v>3000</v>
      </c>
      <c r="P229" s="66">
        <f>Table2245789101126[[#This Row],[PEMBULATAN]]*O229</f>
        <v>6000</v>
      </c>
    </row>
    <row r="230" spans="1:16" ht="27" customHeight="1" x14ac:dyDescent="0.2">
      <c r="A230" s="14"/>
      <c r="B230" s="14"/>
      <c r="C230" s="74" t="s">
        <v>1143</v>
      </c>
      <c r="D230" s="79" t="s">
        <v>1169</v>
      </c>
      <c r="E230" s="13">
        <v>44440</v>
      </c>
      <c r="F230" s="77" t="s">
        <v>1170</v>
      </c>
      <c r="G230" s="13">
        <v>44447</v>
      </c>
      <c r="H230" s="78" t="s">
        <v>1171</v>
      </c>
      <c r="I230" s="16">
        <v>107</v>
      </c>
      <c r="J230" s="16">
        <v>50</v>
      </c>
      <c r="K230" s="16">
        <v>15</v>
      </c>
      <c r="L230" s="16">
        <v>5</v>
      </c>
      <c r="M230" s="82">
        <v>20.0625</v>
      </c>
      <c r="N230" s="73">
        <v>20</v>
      </c>
      <c r="O230" s="65">
        <v>3000</v>
      </c>
      <c r="P230" s="66">
        <f>Table2245789101126[[#This Row],[PEMBULATAN]]*O230</f>
        <v>60000</v>
      </c>
    </row>
    <row r="231" spans="1:16" ht="27" customHeight="1" x14ac:dyDescent="0.2">
      <c r="A231" s="14"/>
      <c r="B231" s="14"/>
      <c r="C231" s="74" t="s">
        <v>1144</v>
      </c>
      <c r="D231" s="79" t="s">
        <v>1169</v>
      </c>
      <c r="E231" s="13">
        <v>44440</v>
      </c>
      <c r="F231" s="77" t="s">
        <v>1170</v>
      </c>
      <c r="G231" s="13">
        <v>44447</v>
      </c>
      <c r="H231" s="78" t="s">
        <v>1171</v>
      </c>
      <c r="I231" s="16">
        <v>90</v>
      </c>
      <c r="J231" s="16">
        <v>30</v>
      </c>
      <c r="K231" s="16">
        <v>14</v>
      </c>
      <c r="L231" s="16">
        <v>10</v>
      </c>
      <c r="M231" s="82">
        <v>9.4499999999999993</v>
      </c>
      <c r="N231" s="73">
        <v>10</v>
      </c>
      <c r="O231" s="65">
        <v>3000</v>
      </c>
      <c r="P231" s="66">
        <f>Table2245789101126[[#This Row],[PEMBULATAN]]*O231</f>
        <v>30000</v>
      </c>
    </row>
    <row r="232" spans="1:16" ht="27" customHeight="1" x14ac:dyDescent="0.2">
      <c r="A232" s="14"/>
      <c r="B232" s="14"/>
      <c r="C232" s="74" t="s">
        <v>1145</v>
      </c>
      <c r="D232" s="79" t="s">
        <v>1169</v>
      </c>
      <c r="E232" s="13">
        <v>44440</v>
      </c>
      <c r="F232" s="77" t="s">
        <v>1170</v>
      </c>
      <c r="G232" s="13">
        <v>44447</v>
      </c>
      <c r="H232" s="78" t="s">
        <v>1171</v>
      </c>
      <c r="I232" s="16">
        <v>107</v>
      </c>
      <c r="J232" s="16">
        <v>50</v>
      </c>
      <c r="K232" s="16">
        <v>14</v>
      </c>
      <c r="L232" s="16">
        <v>5</v>
      </c>
      <c r="M232" s="82">
        <v>18.725000000000001</v>
      </c>
      <c r="N232" s="73">
        <v>19</v>
      </c>
      <c r="O232" s="65">
        <v>3000</v>
      </c>
      <c r="P232" s="66">
        <f>Table2245789101126[[#This Row],[PEMBULATAN]]*O232</f>
        <v>57000</v>
      </c>
    </row>
    <row r="233" spans="1:16" ht="27" customHeight="1" x14ac:dyDescent="0.2">
      <c r="A233" s="14"/>
      <c r="B233" s="14"/>
      <c r="C233" s="74" t="s">
        <v>1146</v>
      </c>
      <c r="D233" s="79" t="s">
        <v>1169</v>
      </c>
      <c r="E233" s="13">
        <v>44440</v>
      </c>
      <c r="F233" s="77" t="s">
        <v>1170</v>
      </c>
      <c r="G233" s="13">
        <v>44447</v>
      </c>
      <c r="H233" s="78" t="s">
        <v>1171</v>
      </c>
      <c r="I233" s="16">
        <v>118</v>
      </c>
      <c r="J233" s="16">
        <v>6</v>
      </c>
      <c r="K233" s="16">
        <v>6</v>
      </c>
      <c r="L233" s="16">
        <v>2</v>
      </c>
      <c r="M233" s="82">
        <v>1.0620000000000001</v>
      </c>
      <c r="N233" s="73">
        <v>2</v>
      </c>
      <c r="O233" s="65">
        <v>3000</v>
      </c>
      <c r="P233" s="66">
        <f>Table2245789101126[[#This Row],[PEMBULATAN]]*O233</f>
        <v>6000</v>
      </c>
    </row>
    <row r="234" spans="1:16" ht="27" customHeight="1" x14ac:dyDescent="0.2">
      <c r="A234" s="14"/>
      <c r="B234" s="14"/>
      <c r="C234" s="74" t="s">
        <v>1147</v>
      </c>
      <c r="D234" s="79" t="s">
        <v>1169</v>
      </c>
      <c r="E234" s="13">
        <v>44440</v>
      </c>
      <c r="F234" s="77" t="s">
        <v>1170</v>
      </c>
      <c r="G234" s="13">
        <v>44447</v>
      </c>
      <c r="H234" s="78" t="s">
        <v>1171</v>
      </c>
      <c r="I234" s="16">
        <v>104</v>
      </c>
      <c r="J234" s="16">
        <v>5</v>
      </c>
      <c r="K234" s="16">
        <v>5</v>
      </c>
      <c r="L234" s="16">
        <v>1</v>
      </c>
      <c r="M234" s="82">
        <v>0.65</v>
      </c>
      <c r="N234" s="73">
        <v>1</v>
      </c>
      <c r="O234" s="65">
        <v>3000</v>
      </c>
      <c r="P234" s="66">
        <f>Table2245789101126[[#This Row],[PEMBULATAN]]*O234</f>
        <v>3000</v>
      </c>
    </row>
    <row r="235" spans="1:16" ht="27" customHeight="1" x14ac:dyDescent="0.2">
      <c r="A235" s="14"/>
      <c r="B235" s="14"/>
      <c r="C235" s="74" t="s">
        <v>1148</v>
      </c>
      <c r="D235" s="79" t="s">
        <v>1169</v>
      </c>
      <c r="E235" s="13">
        <v>44440</v>
      </c>
      <c r="F235" s="77" t="s">
        <v>1170</v>
      </c>
      <c r="G235" s="13">
        <v>44447</v>
      </c>
      <c r="H235" s="78" t="s">
        <v>1171</v>
      </c>
      <c r="I235" s="16">
        <v>122</v>
      </c>
      <c r="J235" s="16">
        <v>5</v>
      </c>
      <c r="K235" s="16">
        <v>5</v>
      </c>
      <c r="L235" s="16">
        <v>1</v>
      </c>
      <c r="M235" s="82">
        <v>0.76249999999999996</v>
      </c>
      <c r="N235" s="73">
        <v>1</v>
      </c>
      <c r="O235" s="65">
        <v>3000</v>
      </c>
      <c r="P235" s="66">
        <f>Table2245789101126[[#This Row],[PEMBULATAN]]*O235</f>
        <v>3000</v>
      </c>
    </row>
    <row r="236" spans="1:16" ht="27" customHeight="1" x14ac:dyDescent="0.2">
      <c r="A236" s="14"/>
      <c r="B236" s="14"/>
      <c r="C236" s="74" t="s">
        <v>1149</v>
      </c>
      <c r="D236" s="79" t="s">
        <v>1169</v>
      </c>
      <c r="E236" s="13">
        <v>44440</v>
      </c>
      <c r="F236" s="77" t="s">
        <v>1170</v>
      </c>
      <c r="G236" s="13">
        <v>44447</v>
      </c>
      <c r="H236" s="78" t="s">
        <v>1171</v>
      </c>
      <c r="I236" s="16">
        <v>35</v>
      </c>
      <c r="J236" s="16">
        <v>25</v>
      </c>
      <c r="K236" s="16">
        <v>20</v>
      </c>
      <c r="L236" s="16">
        <v>4</v>
      </c>
      <c r="M236" s="82">
        <v>4.375</v>
      </c>
      <c r="N236" s="73">
        <v>5</v>
      </c>
      <c r="O236" s="65">
        <v>3000</v>
      </c>
      <c r="P236" s="66">
        <f>Table2245789101126[[#This Row],[PEMBULATAN]]*O236</f>
        <v>15000</v>
      </c>
    </row>
    <row r="237" spans="1:16" ht="27" customHeight="1" x14ac:dyDescent="0.2">
      <c r="A237" s="14"/>
      <c r="B237" s="14"/>
      <c r="C237" s="74" t="s">
        <v>1150</v>
      </c>
      <c r="D237" s="79" t="s">
        <v>1169</v>
      </c>
      <c r="E237" s="13">
        <v>44440</v>
      </c>
      <c r="F237" s="77" t="s">
        <v>1170</v>
      </c>
      <c r="G237" s="13">
        <v>44447</v>
      </c>
      <c r="H237" s="78" t="s">
        <v>1171</v>
      </c>
      <c r="I237" s="16">
        <v>26</v>
      </c>
      <c r="J237" s="16">
        <v>30</v>
      </c>
      <c r="K237" s="16">
        <v>35</v>
      </c>
      <c r="L237" s="16">
        <v>2</v>
      </c>
      <c r="M237" s="82">
        <v>6.8250000000000002</v>
      </c>
      <c r="N237" s="73">
        <v>7</v>
      </c>
      <c r="O237" s="65">
        <v>3000</v>
      </c>
      <c r="P237" s="66">
        <f>Table2245789101126[[#This Row],[PEMBULATAN]]*O237</f>
        <v>21000</v>
      </c>
    </row>
    <row r="238" spans="1:16" ht="27" customHeight="1" x14ac:dyDescent="0.2">
      <c r="A238" s="14"/>
      <c r="B238" s="14"/>
      <c r="C238" s="74" t="s">
        <v>1151</v>
      </c>
      <c r="D238" s="79" t="s">
        <v>1169</v>
      </c>
      <c r="E238" s="13">
        <v>44440</v>
      </c>
      <c r="F238" s="77" t="s">
        <v>1170</v>
      </c>
      <c r="G238" s="13">
        <v>44447</v>
      </c>
      <c r="H238" s="78" t="s">
        <v>1171</v>
      </c>
      <c r="I238" s="16">
        <v>86</v>
      </c>
      <c r="J238" s="16">
        <v>50</v>
      </c>
      <c r="K238" s="16">
        <v>10</v>
      </c>
      <c r="L238" s="16">
        <v>10</v>
      </c>
      <c r="M238" s="82">
        <v>10.75</v>
      </c>
      <c r="N238" s="73">
        <v>11</v>
      </c>
      <c r="O238" s="65">
        <v>3000</v>
      </c>
      <c r="P238" s="66">
        <f>Table2245789101126[[#This Row],[PEMBULATAN]]*O238</f>
        <v>33000</v>
      </c>
    </row>
    <row r="239" spans="1:16" ht="27" customHeight="1" x14ac:dyDescent="0.2">
      <c r="A239" s="14"/>
      <c r="B239" s="14"/>
      <c r="C239" s="74" t="s">
        <v>1152</v>
      </c>
      <c r="D239" s="79" t="s">
        <v>1169</v>
      </c>
      <c r="E239" s="13">
        <v>44440</v>
      </c>
      <c r="F239" s="77" t="s">
        <v>1170</v>
      </c>
      <c r="G239" s="13">
        <v>44447</v>
      </c>
      <c r="H239" s="78" t="s">
        <v>1171</v>
      </c>
      <c r="I239" s="16">
        <v>36</v>
      </c>
      <c r="J239" s="16">
        <v>27</v>
      </c>
      <c r="K239" s="16">
        <v>22</v>
      </c>
      <c r="L239" s="16">
        <v>5</v>
      </c>
      <c r="M239" s="82">
        <v>5.3460000000000001</v>
      </c>
      <c r="N239" s="73">
        <v>6</v>
      </c>
      <c r="O239" s="65">
        <v>3000</v>
      </c>
      <c r="P239" s="66">
        <f>Table2245789101126[[#This Row],[PEMBULATAN]]*O239</f>
        <v>18000</v>
      </c>
    </row>
    <row r="240" spans="1:16" ht="27" customHeight="1" x14ac:dyDescent="0.2">
      <c r="A240" s="14"/>
      <c r="B240" s="14"/>
      <c r="C240" s="74" t="s">
        <v>1153</v>
      </c>
      <c r="D240" s="79" t="s">
        <v>1169</v>
      </c>
      <c r="E240" s="13">
        <v>44440</v>
      </c>
      <c r="F240" s="77" t="s">
        <v>1170</v>
      </c>
      <c r="G240" s="13">
        <v>44447</v>
      </c>
      <c r="H240" s="78" t="s">
        <v>1171</v>
      </c>
      <c r="I240" s="16">
        <v>50</v>
      </c>
      <c r="J240" s="16">
        <v>33</v>
      </c>
      <c r="K240" s="16">
        <v>34</v>
      </c>
      <c r="L240" s="16">
        <v>3</v>
      </c>
      <c r="M240" s="82">
        <v>14.025</v>
      </c>
      <c r="N240" s="73">
        <v>14</v>
      </c>
      <c r="O240" s="65">
        <v>3000</v>
      </c>
      <c r="P240" s="66">
        <f>Table2245789101126[[#This Row],[PEMBULATAN]]*O240</f>
        <v>42000</v>
      </c>
    </row>
    <row r="241" spans="1:16" ht="27" customHeight="1" x14ac:dyDescent="0.2">
      <c r="A241" s="14"/>
      <c r="B241" s="14"/>
      <c r="C241" s="74" t="s">
        <v>1154</v>
      </c>
      <c r="D241" s="79" t="s">
        <v>1169</v>
      </c>
      <c r="E241" s="13">
        <v>44440</v>
      </c>
      <c r="F241" s="77" t="s">
        <v>1170</v>
      </c>
      <c r="G241" s="13">
        <v>44447</v>
      </c>
      <c r="H241" s="78" t="s">
        <v>1171</v>
      </c>
      <c r="I241" s="16">
        <v>50</v>
      </c>
      <c r="J241" s="16">
        <v>23</v>
      </c>
      <c r="K241" s="16">
        <v>17</v>
      </c>
      <c r="L241" s="16">
        <v>6</v>
      </c>
      <c r="M241" s="82">
        <v>4.8875000000000002</v>
      </c>
      <c r="N241" s="73">
        <v>6</v>
      </c>
      <c r="O241" s="65">
        <v>3000</v>
      </c>
      <c r="P241" s="66">
        <f>Table2245789101126[[#This Row],[PEMBULATAN]]*O241</f>
        <v>18000</v>
      </c>
    </row>
    <row r="242" spans="1:16" ht="27" customHeight="1" x14ac:dyDescent="0.2">
      <c r="A242" s="14"/>
      <c r="B242" s="14"/>
      <c r="C242" s="74" t="s">
        <v>1155</v>
      </c>
      <c r="D242" s="79" t="s">
        <v>1169</v>
      </c>
      <c r="E242" s="13">
        <v>44440</v>
      </c>
      <c r="F242" s="77" t="s">
        <v>1170</v>
      </c>
      <c r="G242" s="13">
        <v>44447</v>
      </c>
      <c r="H242" s="78" t="s">
        <v>1171</v>
      </c>
      <c r="I242" s="16">
        <v>44</v>
      </c>
      <c r="J242" s="16">
        <v>46</v>
      </c>
      <c r="K242" s="16">
        <v>10</v>
      </c>
      <c r="L242" s="16">
        <v>3</v>
      </c>
      <c r="M242" s="82">
        <v>5.0599999999999996</v>
      </c>
      <c r="N242" s="73">
        <v>5</v>
      </c>
      <c r="O242" s="65">
        <v>3000</v>
      </c>
      <c r="P242" s="66">
        <f>Table2245789101126[[#This Row],[PEMBULATAN]]*O242</f>
        <v>15000</v>
      </c>
    </row>
    <row r="243" spans="1:16" ht="27" customHeight="1" x14ac:dyDescent="0.2">
      <c r="A243" s="14"/>
      <c r="B243" s="14"/>
      <c r="C243" s="74" t="s">
        <v>1156</v>
      </c>
      <c r="D243" s="79" t="s">
        <v>1169</v>
      </c>
      <c r="E243" s="13">
        <v>44440</v>
      </c>
      <c r="F243" s="77" t="s">
        <v>1170</v>
      </c>
      <c r="G243" s="13">
        <v>44447</v>
      </c>
      <c r="H243" s="78" t="s">
        <v>1171</v>
      </c>
      <c r="I243" s="16">
        <v>100</v>
      </c>
      <c r="J243" s="16">
        <v>4</v>
      </c>
      <c r="K243" s="16">
        <v>4</v>
      </c>
      <c r="L243" s="16">
        <v>1</v>
      </c>
      <c r="M243" s="82">
        <v>0.4</v>
      </c>
      <c r="N243" s="73">
        <v>1</v>
      </c>
      <c r="O243" s="65">
        <v>3000</v>
      </c>
      <c r="P243" s="66">
        <f>Table2245789101126[[#This Row],[PEMBULATAN]]*O243</f>
        <v>3000</v>
      </c>
    </row>
    <row r="244" spans="1:16" ht="27" customHeight="1" x14ac:dyDescent="0.2">
      <c r="A244" s="14"/>
      <c r="B244" s="14"/>
      <c r="C244" s="74" t="s">
        <v>1157</v>
      </c>
      <c r="D244" s="79" t="s">
        <v>1169</v>
      </c>
      <c r="E244" s="13">
        <v>44440</v>
      </c>
      <c r="F244" s="77" t="s">
        <v>1170</v>
      </c>
      <c r="G244" s="13">
        <v>44447</v>
      </c>
      <c r="H244" s="78" t="s">
        <v>1171</v>
      </c>
      <c r="I244" s="16">
        <v>95</v>
      </c>
      <c r="J244" s="16">
        <v>16</v>
      </c>
      <c r="K244" s="16">
        <v>3</v>
      </c>
      <c r="L244" s="16">
        <v>1</v>
      </c>
      <c r="M244" s="82">
        <v>1.1399999999999999</v>
      </c>
      <c r="N244" s="73">
        <v>1</v>
      </c>
      <c r="O244" s="65">
        <v>3000</v>
      </c>
      <c r="P244" s="66">
        <f>Table2245789101126[[#This Row],[PEMBULATAN]]*O244</f>
        <v>3000</v>
      </c>
    </row>
    <row r="245" spans="1:16" ht="27" customHeight="1" x14ac:dyDescent="0.2">
      <c r="A245" s="14"/>
      <c r="B245" s="14"/>
      <c r="C245" s="74" t="s">
        <v>1158</v>
      </c>
      <c r="D245" s="79" t="s">
        <v>1169</v>
      </c>
      <c r="E245" s="13">
        <v>44440</v>
      </c>
      <c r="F245" s="77" t="s">
        <v>1170</v>
      </c>
      <c r="G245" s="13">
        <v>44447</v>
      </c>
      <c r="H245" s="78" t="s">
        <v>1171</v>
      </c>
      <c r="I245" s="16">
        <v>76</v>
      </c>
      <c r="J245" s="16">
        <v>44</v>
      </c>
      <c r="K245" s="16">
        <v>47</v>
      </c>
      <c r="L245" s="16">
        <v>15</v>
      </c>
      <c r="M245" s="82">
        <v>39.292000000000002</v>
      </c>
      <c r="N245" s="73">
        <v>39</v>
      </c>
      <c r="O245" s="65">
        <v>3000</v>
      </c>
      <c r="P245" s="66">
        <f>Table2245789101126[[#This Row],[PEMBULATAN]]*O245</f>
        <v>117000</v>
      </c>
    </row>
    <row r="246" spans="1:16" ht="27" customHeight="1" x14ac:dyDescent="0.2">
      <c r="A246" s="14"/>
      <c r="B246" s="14"/>
      <c r="C246" s="74" t="s">
        <v>1159</v>
      </c>
      <c r="D246" s="79" t="s">
        <v>1169</v>
      </c>
      <c r="E246" s="13">
        <v>44440</v>
      </c>
      <c r="F246" s="77" t="s">
        <v>1170</v>
      </c>
      <c r="G246" s="13">
        <v>44447</v>
      </c>
      <c r="H246" s="78" t="s">
        <v>1171</v>
      </c>
      <c r="I246" s="16">
        <v>53</v>
      </c>
      <c r="J246" s="16">
        <v>22</v>
      </c>
      <c r="K246" s="16">
        <v>8</v>
      </c>
      <c r="L246" s="16">
        <v>6</v>
      </c>
      <c r="M246" s="82">
        <v>2.3319999999999999</v>
      </c>
      <c r="N246" s="73">
        <v>6</v>
      </c>
      <c r="O246" s="65">
        <v>3000</v>
      </c>
      <c r="P246" s="66">
        <f>Table2245789101126[[#This Row],[PEMBULATAN]]*O246</f>
        <v>18000</v>
      </c>
    </row>
    <row r="247" spans="1:16" ht="27" customHeight="1" x14ac:dyDescent="0.2">
      <c r="A247" s="14"/>
      <c r="B247" s="14"/>
      <c r="C247" s="74" t="s">
        <v>1160</v>
      </c>
      <c r="D247" s="79" t="s">
        <v>1169</v>
      </c>
      <c r="E247" s="13">
        <v>44440</v>
      </c>
      <c r="F247" s="77" t="s">
        <v>1170</v>
      </c>
      <c r="G247" s="13">
        <v>44447</v>
      </c>
      <c r="H247" s="78" t="s">
        <v>1171</v>
      </c>
      <c r="I247" s="16">
        <v>60</v>
      </c>
      <c r="J247" s="16">
        <v>26</v>
      </c>
      <c r="K247" s="16">
        <v>11</v>
      </c>
      <c r="L247" s="16">
        <v>4</v>
      </c>
      <c r="M247" s="82">
        <v>4.29</v>
      </c>
      <c r="N247" s="73">
        <v>4</v>
      </c>
      <c r="O247" s="65">
        <v>3000</v>
      </c>
      <c r="P247" s="66">
        <f>Table2245789101126[[#This Row],[PEMBULATAN]]*O247</f>
        <v>12000</v>
      </c>
    </row>
    <row r="248" spans="1:16" ht="27" customHeight="1" x14ac:dyDescent="0.2">
      <c r="A248" s="14"/>
      <c r="B248" s="14"/>
      <c r="C248" s="74" t="s">
        <v>1161</v>
      </c>
      <c r="D248" s="79" t="s">
        <v>1169</v>
      </c>
      <c r="E248" s="13">
        <v>44440</v>
      </c>
      <c r="F248" s="77" t="s">
        <v>1170</v>
      </c>
      <c r="G248" s="13">
        <v>44447</v>
      </c>
      <c r="H248" s="78" t="s">
        <v>1171</v>
      </c>
      <c r="I248" s="16">
        <v>82</v>
      </c>
      <c r="J248" s="16">
        <v>62</v>
      </c>
      <c r="K248" s="16">
        <v>3</v>
      </c>
      <c r="L248" s="16">
        <v>6</v>
      </c>
      <c r="M248" s="82">
        <v>3.8130000000000002</v>
      </c>
      <c r="N248" s="73">
        <v>6</v>
      </c>
      <c r="O248" s="65">
        <v>3000</v>
      </c>
      <c r="P248" s="66">
        <f>Table2245789101126[[#This Row],[PEMBULATAN]]*O248</f>
        <v>18000</v>
      </c>
    </row>
    <row r="249" spans="1:16" ht="27" customHeight="1" x14ac:dyDescent="0.2">
      <c r="A249" s="14"/>
      <c r="B249" s="14"/>
      <c r="C249" s="74" t="s">
        <v>1162</v>
      </c>
      <c r="D249" s="79" t="s">
        <v>1169</v>
      </c>
      <c r="E249" s="13">
        <v>44440</v>
      </c>
      <c r="F249" s="77" t="s">
        <v>1170</v>
      </c>
      <c r="G249" s="13">
        <v>44447</v>
      </c>
      <c r="H249" s="78" t="s">
        <v>1171</v>
      </c>
      <c r="I249" s="16">
        <v>50</v>
      </c>
      <c r="J249" s="16">
        <v>50</v>
      </c>
      <c r="K249" s="16">
        <v>30</v>
      </c>
      <c r="L249" s="16">
        <v>6</v>
      </c>
      <c r="M249" s="82">
        <v>18.75</v>
      </c>
      <c r="N249" s="73">
        <v>19</v>
      </c>
      <c r="O249" s="65">
        <v>3000</v>
      </c>
      <c r="P249" s="66">
        <f>Table2245789101126[[#This Row],[PEMBULATAN]]*O249</f>
        <v>57000</v>
      </c>
    </row>
    <row r="250" spans="1:16" ht="27" customHeight="1" x14ac:dyDescent="0.2">
      <c r="A250" s="14"/>
      <c r="B250" s="14"/>
      <c r="C250" s="74" t="s">
        <v>1163</v>
      </c>
      <c r="D250" s="79" t="s">
        <v>1169</v>
      </c>
      <c r="E250" s="13">
        <v>44440</v>
      </c>
      <c r="F250" s="77" t="s">
        <v>1170</v>
      </c>
      <c r="G250" s="13">
        <v>44447</v>
      </c>
      <c r="H250" s="78" t="s">
        <v>1171</v>
      </c>
      <c r="I250" s="16">
        <v>52</v>
      </c>
      <c r="J250" s="16">
        <v>52</v>
      </c>
      <c r="K250" s="16">
        <v>16</v>
      </c>
      <c r="L250" s="16">
        <v>6</v>
      </c>
      <c r="M250" s="82">
        <v>10.816000000000001</v>
      </c>
      <c r="N250" s="73">
        <v>11</v>
      </c>
      <c r="O250" s="65">
        <v>3000</v>
      </c>
      <c r="P250" s="66">
        <f>Table2245789101126[[#This Row],[PEMBULATAN]]*O250</f>
        <v>33000</v>
      </c>
    </row>
    <row r="251" spans="1:16" ht="27" customHeight="1" x14ac:dyDescent="0.2">
      <c r="A251" s="14"/>
      <c r="B251" s="14"/>
      <c r="C251" s="74" t="s">
        <v>1164</v>
      </c>
      <c r="D251" s="79" t="s">
        <v>1169</v>
      </c>
      <c r="E251" s="13">
        <v>44440</v>
      </c>
      <c r="F251" s="77" t="s">
        <v>1170</v>
      </c>
      <c r="G251" s="13">
        <v>44447</v>
      </c>
      <c r="H251" s="78" t="s">
        <v>1171</v>
      </c>
      <c r="I251" s="16">
        <v>66</v>
      </c>
      <c r="J251" s="16">
        <v>45</v>
      </c>
      <c r="K251" s="16">
        <v>38</v>
      </c>
      <c r="L251" s="16">
        <v>3</v>
      </c>
      <c r="M251" s="82">
        <v>28.215</v>
      </c>
      <c r="N251" s="73">
        <v>28</v>
      </c>
      <c r="O251" s="65">
        <v>3000</v>
      </c>
      <c r="P251" s="66">
        <f>Table2245789101126[[#This Row],[PEMBULATAN]]*O251</f>
        <v>84000</v>
      </c>
    </row>
    <row r="252" spans="1:16" ht="27" customHeight="1" x14ac:dyDescent="0.2">
      <c r="A252" s="14"/>
      <c r="B252" s="14"/>
      <c r="C252" s="74" t="s">
        <v>1165</v>
      </c>
      <c r="D252" s="79" t="s">
        <v>1169</v>
      </c>
      <c r="E252" s="13">
        <v>44440</v>
      </c>
      <c r="F252" s="77" t="s">
        <v>1170</v>
      </c>
      <c r="G252" s="13">
        <v>44447</v>
      </c>
      <c r="H252" s="78" t="s">
        <v>1171</v>
      </c>
      <c r="I252" s="16">
        <v>70</v>
      </c>
      <c r="J252" s="16">
        <v>56</v>
      </c>
      <c r="K252" s="16">
        <v>42</v>
      </c>
      <c r="L252" s="16">
        <v>16</v>
      </c>
      <c r="M252" s="82">
        <v>41.16</v>
      </c>
      <c r="N252" s="73">
        <v>41</v>
      </c>
      <c r="O252" s="65">
        <v>3000</v>
      </c>
      <c r="P252" s="66">
        <f>Table2245789101126[[#This Row],[PEMBULATAN]]*O252</f>
        <v>123000</v>
      </c>
    </row>
    <row r="253" spans="1:16" ht="27" customHeight="1" x14ac:dyDescent="0.2">
      <c r="A253" s="14"/>
      <c r="B253" s="14"/>
      <c r="C253" s="74" t="s">
        <v>1166</v>
      </c>
      <c r="D253" s="79" t="s">
        <v>1169</v>
      </c>
      <c r="E253" s="13">
        <v>44440</v>
      </c>
      <c r="F253" s="77" t="s">
        <v>1170</v>
      </c>
      <c r="G253" s="13">
        <v>44447</v>
      </c>
      <c r="H253" s="78" t="s">
        <v>1171</v>
      </c>
      <c r="I253" s="16">
        <v>35</v>
      </c>
      <c r="J253" s="16">
        <v>35</v>
      </c>
      <c r="K253" s="16">
        <v>34</v>
      </c>
      <c r="L253" s="16">
        <v>5</v>
      </c>
      <c r="M253" s="82">
        <v>10.4125</v>
      </c>
      <c r="N253" s="73">
        <v>11</v>
      </c>
      <c r="O253" s="65">
        <v>3000</v>
      </c>
      <c r="P253" s="66">
        <f>Table2245789101126[[#This Row],[PEMBULATAN]]*O253</f>
        <v>33000</v>
      </c>
    </row>
    <row r="254" spans="1:16" ht="27" customHeight="1" x14ac:dyDescent="0.2">
      <c r="A254" s="14"/>
      <c r="B254" s="14"/>
      <c r="C254" s="74" t="s">
        <v>1167</v>
      </c>
      <c r="D254" s="79" t="s">
        <v>1169</v>
      </c>
      <c r="E254" s="13">
        <v>44440</v>
      </c>
      <c r="F254" s="77" t="s">
        <v>1170</v>
      </c>
      <c r="G254" s="13">
        <v>44447</v>
      </c>
      <c r="H254" s="78" t="s">
        <v>1171</v>
      </c>
      <c r="I254" s="16">
        <v>112</v>
      </c>
      <c r="J254" s="16">
        <v>62</v>
      </c>
      <c r="K254" s="16">
        <v>35</v>
      </c>
      <c r="L254" s="16">
        <v>30</v>
      </c>
      <c r="M254" s="82">
        <v>60.76</v>
      </c>
      <c r="N254" s="73">
        <v>61</v>
      </c>
      <c r="O254" s="65">
        <v>3000</v>
      </c>
      <c r="P254" s="66">
        <f>Table2245789101126[[#This Row],[PEMBULATAN]]*O254</f>
        <v>183000</v>
      </c>
    </row>
    <row r="255" spans="1:16" ht="27" customHeight="1" x14ac:dyDescent="0.2">
      <c r="A255" s="14"/>
      <c r="B255" s="14"/>
      <c r="C255" s="74"/>
      <c r="D255" s="79" t="s">
        <v>1169</v>
      </c>
      <c r="E255" s="13">
        <v>44440</v>
      </c>
      <c r="F255" s="77" t="s">
        <v>1170</v>
      </c>
      <c r="G255" s="13">
        <v>44447</v>
      </c>
      <c r="H255" s="78" t="s">
        <v>1171</v>
      </c>
      <c r="I255" s="16">
        <v>65</v>
      </c>
      <c r="J255" s="16">
        <v>40</v>
      </c>
      <c r="K255" s="16">
        <v>43</v>
      </c>
      <c r="L255" s="16">
        <v>10</v>
      </c>
      <c r="M255" s="82">
        <f>Table2245789101126[[#This Row],[P]]*Table2245789101126[[#This Row],[L]]*Table2245789101126[[#This Row],[T]]/4000</f>
        <v>27.95</v>
      </c>
      <c r="N255" s="73">
        <v>28</v>
      </c>
      <c r="O255" s="65">
        <v>3000</v>
      </c>
      <c r="P255" s="66">
        <f>Table2245789101126[[#This Row],[PEMBULATAN]]*O255</f>
        <v>84000</v>
      </c>
    </row>
    <row r="256" spans="1:16" ht="27" customHeight="1" x14ac:dyDescent="0.2">
      <c r="A256" s="14"/>
      <c r="B256" s="14"/>
      <c r="C256" s="74" t="s">
        <v>1168</v>
      </c>
      <c r="D256" s="79" t="s">
        <v>1169</v>
      </c>
      <c r="E256" s="13">
        <v>44440</v>
      </c>
      <c r="F256" s="77" t="s">
        <v>1170</v>
      </c>
      <c r="G256" s="13">
        <v>44447</v>
      </c>
      <c r="H256" s="78" t="s">
        <v>1171</v>
      </c>
      <c r="I256" s="16">
        <v>77</v>
      </c>
      <c r="J256" s="16">
        <v>60</v>
      </c>
      <c r="K256" s="16">
        <v>23</v>
      </c>
      <c r="L256" s="16">
        <v>12</v>
      </c>
      <c r="M256" s="82">
        <v>26.565000000000001</v>
      </c>
      <c r="N256" s="73">
        <v>27</v>
      </c>
      <c r="O256" s="65">
        <v>3000</v>
      </c>
      <c r="P256" s="66">
        <f>Table2245789101126[[#This Row],[PEMBULATAN]]*O256</f>
        <v>81000</v>
      </c>
    </row>
    <row r="257" spans="1:16" ht="30.75" customHeight="1" x14ac:dyDescent="0.2">
      <c r="A257" s="124" t="s">
        <v>29</v>
      </c>
      <c r="B257" s="125"/>
      <c r="C257" s="125"/>
      <c r="D257" s="125"/>
      <c r="E257" s="125"/>
      <c r="F257" s="125"/>
      <c r="G257" s="125"/>
      <c r="H257" s="125"/>
      <c r="I257" s="125"/>
      <c r="J257" s="125"/>
      <c r="K257" s="125"/>
      <c r="L257" s="126"/>
      <c r="M257" s="80">
        <f>SUBTOTAL(109,Table2245789101126[KG VOLUME])</f>
        <v>7122.6857499999978</v>
      </c>
      <c r="N257" s="69">
        <f>SUM(N3:N256)</f>
        <v>7219</v>
      </c>
      <c r="O257" s="127">
        <f>SUM(P3:P256)</f>
        <v>21657000</v>
      </c>
      <c r="P257" s="128"/>
    </row>
    <row r="258" spans="1:16" ht="30.75" customHeight="1" x14ac:dyDescent="0.2">
      <c r="A258" s="87"/>
      <c r="B258" s="57" t="s">
        <v>41</v>
      </c>
      <c r="C258" s="56"/>
      <c r="D258" s="58" t="s">
        <v>42</v>
      </c>
      <c r="E258" s="87"/>
      <c r="F258" s="87"/>
      <c r="G258" s="87"/>
      <c r="H258" s="87"/>
      <c r="I258" s="87"/>
      <c r="J258" s="87"/>
      <c r="K258" s="87"/>
      <c r="L258" s="87"/>
      <c r="M258" s="88"/>
      <c r="N258" s="89" t="s">
        <v>50</v>
      </c>
      <c r="O258" s="90"/>
      <c r="P258" s="90">
        <f>O257*10%</f>
        <v>2165700</v>
      </c>
    </row>
    <row r="259" spans="1:16" ht="30.75" customHeight="1" thickBot="1" x14ac:dyDescent="0.25">
      <c r="A259" s="87"/>
      <c r="B259" s="57"/>
      <c r="C259" s="56"/>
      <c r="D259" s="58"/>
      <c r="E259" s="87"/>
      <c r="F259" s="87"/>
      <c r="G259" s="87"/>
      <c r="H259" s="87"/>
      <c r="I259" s="87"/>
      <c r="J259" s="87"/>
      <c r="K259" s="87"/>
      <c r="L259" s="87"/>
      <c r="M259" s="88"/>
      <c r="N259" s="91" t="s">
        <v>51</v>
      </c>
      <c r="O259" s="92"/>
      <c r="P259" s="92">
        <f>O257-P258</f>
        <v>19491300</v>
      </c>
    </row>
    <row r="260" spans="1:16" ht="30.75" customHeight="1" x14ac:dyDescent="0.2">
      <c r="A260" s="11"/>
      <c r="H260" s="64"/>
      <c r="N260" s="63" t="s">
        <v>30</v>
      </c>
      <c r="P260" s="70">
        <f>P259*1%</f>
        <v>194913</v>
      </c>
    </row>
    <row r="261" spans="1:16" ht="30.75" customHeight="1" thickBot="1" x14ac:dyDescent="0.25">
      <c r="A261" s="11"/>
      <c r="H261" s="64"/>
      <c r="N261" s="63" t="s">
        <v>52</v>
      </c>
      <c r="P261" s="72">
        <f>P259*2%</f>
        <v>389826</v>
      </c>
    </row>
    <row r="262" spans="1:16" ht="30.75" customHeight="1" x14ac:dyDescent="0.2">
      <c r="A262" s="11"/>
      <c r="H262" s="64"/>
      <c r="N262" s="67" t="s">
        <v>31</v>
      </c>
      <c r="O262" s="68"/>
      <c r="P262" s="71">
        <f>P259+P260-P261</f>
        <v>19296387</v>
      </c>
    </row>
    <row r="263" spans="1:16" ht="30.75" customHeight="1" x14ac:dyDescent="0.2"/>
    <row r="264" spans="1:16" ht="30.75" customHeight="1" x14ac:dyDescent="0.2">
      <c r="A264" s="11"/>
      <c r="H264" s="64"/>
      <c r="P264" s="72"/>
    </row>
    <row r="265" spans="1:16" ht="30.75" customHeight="1" x14ac:dyDescent="0.2">
      <c r="A265" s="11"/>
      <c r="H265" s="64"/>
      <c r="O265" s="59"/>
      <c r="P265" s="72"/>
    </row>
    <row r="266" spans="1:16" s="3" customFormat="1" ht="30.75" customHeight="1" x14ac:dyDescent="0.25">
      <c r="A266" s="11"/>
      <c r="B266" s="2"/>
      <c r="C266" s="2"/>
      <c r="E266" s="12"/>
      <c r="H266" s="64"/>
      <c r="N266" s="15"/>
      <c r="O266" s="15"/>
      <c r="P266" s="15"/>
    </row>
    <row r="267" spans="1:16" s="3" customFormat="1" ht="30.75" customHeight="1" x14ac:dyDescent="0.25">
      <c r="A267" s="11"/>
      <c r="B267" s="2"/>
      <c r="C267" s="2"/>
      <c r="E267" s="12"/>
      <c r="H267" s="64"/>
      <c r="N267" s="15"/>
      <c r="O267" s="15"/>
      <c r="P267" s="15"/>
    </row>
    <row r="268" spans="1:16" s="3" customFormat="1" ht="30.75" customHeight="1" x14ac:dyDescent="0.25">
      <c r="A268" s="11"/>
      <c r="B268" s="2"/>
      <c r="C268" s="2"/>
      <c r="E268" s="12"/>
      <c r="H268" s="64"/>
      <c r="N268" s="15"/>
      <c r="O268" s="15"/>
      <c r="P268" s="15"/>
    </row>
    <row r="269" spans="1:16" s="3" customFormat="1" ht="30.75" customHeight="1" x14ac:dyDescent="0.25">
      <c r="A269" s="11"/>
      <c r="B269" s="2"/>
      <c r="C269" s="2"/>
      <c r="E269" s="12"/>
      <c r="H269" s="64"/>
      <c r="N269" s="15"/>
      <c r="O269" s="15"/>
      <c r="P269" s="15"/>
    </row>
    <row r="270" spans="1:16" s="3" customFormat="1" x14ac:dyDescent="0.25">
      <c r="A270" s="11"/>
      <c r="B270" s="2"/>
      <c r="C270" s="2"/>
      <c r="E270" s="12"/>
      <c r="H270" s="64"/>
      <c r="N270" s="15"/>
      <c r="O270" s="15"/>
      <c r="P270" s="15"/>
    </row>
    <row r="271" spans="1:16" s="3" customFormat="1" x14ac:dyDescent="0.25">
      <c r="A271" s="11"/>
      <c r="B271" s="2"/>
      <c r="C271" s="2"/>
      <c r="E271" s="12"/>
      <c r="H271" s="64"/>
      <c r="N271" s="15"/>
      <c r="O271" s="15"/>
      <c r="P271" s="15"/>
    </row>
    <row r="272" spans="1:16" s="3" customFormat="1" x14ac:dyDescent="0.25">
      <c r="A272" s="11"/>
      <c r="B272" s="2"/>
      <c r="C272" s="2"/>
      <c r="E272" s="12"/>
      <c r="H272" s="64"/>
      <c r="N272" s="15"/>
      <c r="O272" s="15"/>
      <c r="P272" s="15"/>
    </row>
    <row r="273" spans="1:16" s="3" customFormat="1" x14ac:dyDescent="0.25">
      <c r="A273" s="11"/>
      <c r="B273" s="2"/>
      <c r="C273" s="2"/>
      <c r="E273" s="12"/>
      <c r="H273" s="64"/>
      <c r="N273" s="15"/>
      <c r="O273" s="15"/>
      <c r="P273" s="15"/>
    </row>
    <row r="274" spans="1:16" s="3" customFormat="1" x14ac:dyDescent="0.25">
      <c r="A274" s="11"/>
      <c r="B274" s="2"/>
      <c r="C274" s="2"/>
      <c r="E274" s="12"/>
      <c r="H274" s="64"/>
      <c r="N274" s="15"/>
      <c r="O274" s="15"/>
      <c r="P274" s="15"/>
    </row>
    <row r="275" spans="1:16" s="3" customFormat="1" x14ac:dyDescent="0.25">
      <c r="A275" s="11"/>
      <c r="B275" s="2"/>
      <c r="C275" s="2"/>
      <c r="E275" s="12"/>
      <c r="H275" s="64"/>
      <c r="N275" s="15"/>
      <c r="O275" s="15"/>
      <c r="P275" s="15"/>
    </row>
    <row r="276" spans="1:16" s="3" customFormat="1" x14ac:dyDescent="0.25">
      <c r="A276" s="11"/>
      <c r="B276" s="2"/>
      <c r="C276" s="2"/>
      <c r="E276" s="12"/>
      <c r="H276" s="64"/>
      <c r="N276" s="15"/>
      <c r="O276" s="15"/>
      <c r="P276" s="15"/>
    </row>
    <row r="277" spans="1:16" s="3" customFormat="1" x14ac:dyDescent="0.25">
      <c r="A277" s="11"/>
      <c r="B277" s="2"/>
      <c r="C277" s="2"/>
      <c r="E277" s="12"/>
      <c r="H277" s="64"/>
      <c r="N277" s="15"/>
      <c r="O277" s="15"/>
      <c r="P277" s="15"/>
    </row>
  </sheetData>
  <mergeCells count="2">
    <mergeCell ref="A257:L257"/>
    <mergeCell ref="O257:P257"/>
  </mergeCells>
  <conditionalFormatting sqref="B3">
    <cfRule type="duplicateValues" dxfId="317" priority="6"/>
  </conditionalFormatting>
  <conditionalFormatting sqref="B4">
    <cfRule type="duplicateValues" dxfId="316" priority="5"/>
  </conditionalFormatting>
  <conditionalFormatting sqref="B5:B256">
    <cfRule type="duplicateValues" dxfId="315" priority="39"/>
  </conditionalFormatting>
  <conditionalFormatting sqref="C13">
    <cfRule type="duplicateValues" dxfId="314" priority="2"/>
  </conditionalFormatting>
  <conditionalFormatting sqref="B1:B1048576">
    <cfRule type="duplicateValues" dxfId="313" priority="51"/>
  </conditionalFormatting>
  <conditionalFormatting sqref="C1:C1048576">
    <cfRule type="duplicateValues" dxfId="312" priority="52"/>
  </conditionalFormatting>
  <conditionalFormatting sqref="C1:C1048576">
    <cfRule type="duplicateValues" dxfId="311" priority="5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7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B4" sqref="B4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4.42578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43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38</v>
      </c>
      <c r="J2" s="7" t="s">
        <v>39</v>
      </c>
      <c r="K2" s="7" t="s">
        <v>40</v>
      </c>
      <c r="L2" s="62" t="s">
        <v>44</v>
      </c>
      <c r="M2" s="62" t="s">
        <v>45</v>
      </c>
      <c r="N2" s="62" t="s">
        <v>6</v>
      </c>
      <c r="O2" s="62" t="s">
        <v>46</v>
      </c>
      <c r="P2" s="62" t="s">
        <v>47</v>
      </c>
    </row>
    <row r="3" spans="1:16" ht="35.25" customHeight="1" x14ac:dyDescent="0.2">
      <c r="A3" s="84" t="s">
        <v>2022</v>
      </c>
      <c r="B3" s="75" t="s">
        <v>270</v>
      </c>
      <c r="C3" s="9" t="s">
        <v>271</v>
      </c>
      <c r="D3" s="77" t="s">
        <v>213</v>
      </c>
      <c r="E3" s="13">
        <v>44440</v>
      </c>
      <c r="F3" s="77" t="s">
        <v>269</v>
      </c>
      <c r="G3" s="13">
        <v>44441</v>
      </c>
      <c r="H3" s="10" t="s">
        <v>1172</v>
      </c>
      <c r="I3" s="1">
        <v>52</v>
      </c>
      <c r="J3" s="1">
        <v>48</v>
      </c>
      <c r="K3" s="1">
        <v>40</v>
      </c>
      <c r="L3" s="1">
        <v>5</v>
      </c>
      <c r="M3" s="81">
        <v>24.96</v>
      </c>
      <c r="N3" s="8">
        <v>25</v>
      </c>
      <c r="O3" s="65">
        <v>3000</v>
      </c>
      <c r="P3" s="65">
        <f>O3*Table2245789101123[[#This Row],[PEMBULATAN]]</f>
        <v>75000</v>
      </c>
    </row>
    <row r="4" spans="1:16" ht="35.25" customHeight="1" x14ac:dyDescent="0.2">
      <c r="A4" s="14"/>
      <c r="B4" s="76"/>
      <c r="C4" s="9" t="s">
        <v>272</v>
      </c>
      <c r="D4" s="77" t="s">
        <v>213</v>
      </c>
      <c r="E4" s="13">
        <v>44440</v>
      </c>
      <c r="F4" s="77" t="s">
        <v>269</v>
      </c>
      <c r="G4" s="13">
        <v>44441</v>
      </c>
      <c r="H4" s="10" t="s">
        <v>1172</v>
      </c>
      <c r="I4" s="1">
        <v>92</v>
      </c>
      <c r="J4" s="1">
        <v>81</v>
      </c>
      <c r="K4" s="1">
        <v>29</v>
      </c>
      <c r="L4" s="1">
        <v>15</v>
      </c>
      <c r="M4" s="81">
        <v>54.027000000000001</v>
      </c>
      <c r="N4" s="8">
        <v>54</v>
      </c>
      <c r="O4" s="65">
        <v>3000</v>
      </c>
      <c r="P4" s="65">
        <f>O4*Table2245789101123[[#This Row],[PEMBULATAN]]</f>
        <v>162000</v>
      </c>
    </row>
    <row r="5" spans="1:16" ht="35.25" customHeight="1" x14ac:dyDescent="0.2">
      <c r="A5" s="14"/>
      <c r="B5" s="14"/>
      <c r="C5" s="9" t="s">
        <v>273</v>
      </c>
      <c r="D5" s="77" t="s">
        <v>213</v>
      </c>
      <c r="E5" s="13">
        <v>44440</v>
      </c>
      <c r="F5" s="77" t="s">
        <v>269</v>
      </c>
      <c r="G5" s="13">
        <v>44441</v>
      </c>
      <c r="H5" s="10" t="s">
        <v>1172</v>
      </c>
      <c r="I5" s="1">
        <v>163</v>
      </c>
      <c r="J5" s="1">
        <v>40</v>
      </c>
      <c r="K5" s="1">
        <v>26</v>
      </c>
      <c r="L5" s="1">
        <v>3</v>
      </c>
      <c r="M5" s="81">
        <v>42.38</v>
      </c>
      <c r="N5" s="8">
        <v>43</v>
      </c>
      <c r="O5" s="65">
        <v>3000</v>
      </c>
      <c r="P5" s="65">
        <f>O5*Table2245789101123[[#This Row],[PEMBULATAN]]</f>
        <v>129000</v>
      </c>
    </row>
    <row r="6" spans="1:16" ht="35.25" customHeight="1" x14ac:dyDescent="0.2">
      <c r="A6" s="14"/>
      <c r="B6" s="14"/>
      <c r="C6" s="74" t="s">
        <v>274</v>
      </c>
      <c r="D6" s="79" t="s">
        <v>213</v>
      </c>
      <c r="E6" s="13">
        <v>44440</v>
      </c>
      <c r="F6" s="77" t="s">
        <v>269</v>
      </c>
      <c r="G6" s="13">
        <v>44441</v>
      </c>
      <c r="H6" s="78" t="s">
        <v>1172</v>
      </c>
      <c r="I6" s="16">
        <v>53</v>
      </c>
      <c r="J6" s="16">
        <v>45</v>
      </c>
      <c r="K6" s="16">
        <v>26</v>
      </c>
      <c r="L6" s="16">
        <v>7</v>
      </c>
      <c r="M6" s="82">
        <v>15.5025</v>
      </c>
      <c r="N6" s="73">
        <v>16</v>
      </c>
      <c r="O6" s="65">
        <v>3000</v>
      </c>
      <c r="P6" s="65">
        <f>O6*Table2245789101123[[#This Row],[PEMBULATAN]]</f>
        <v>48000</v>
      </c>
    </row>
    <row r="7" spans="1:16" ht="24.75" customHeight="1" x14ac:dyDescent="0.2">
      <c r="A7" s="124" t="s">
        <v>29</v>
      </c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6"/>
      <c r="M7" s="80">
        <f>SUBTOTAL(109,Table2245789101123[KG VOLUME])</f>
        <v>136.86949999999999</v>
      </c>
      <c r="N7" s="69">
        <f>SUM(N3:N6)</f>
        <v>138</v>
      </c>
      <c r="O7" s="127">
        <f>SUM(P3:P6)</f>
        <v>414000</v>
      </c>
      <c r="P7" s="128"/>
    </row>
    <row r="8" spans="1:16" ht="18" customHeight="1" x14ac:dyDescent="0.2">
      <c r="A8" s="87"/>
      <c r="B8" s="57" t="s">
        <v>41</v>
      </c>
      <c r="C8" s="56"/>
      <c r="D8" s="58" t="s">
        <v>42</v>
      </c>
      <c r="E8" s="87"/>
      <c r="F8" s="87"/>
      <c r="G8" s="87"/>
      <c r="H8" s="87"/>
      <c r="I8" s="87"/>
      <c r="J8" s="87"/>
      <c r="K8" s="87"/>
      <c r="L8" s="87"/>
      <c r="M8" s="88"/>
      <c r="N8" s="89" t="s">
        <v>50</v>
      </c>
      <c r="O8" s="90"/>
      <c r="P8" s="90">
        <f>O7*10%</f>
        <v>41400</v>
      </c>
    </row>
    <row r="9" spans="1:16" ht="18" customHeight="1" thickBot="1" x14ac:dyDescent="0.25">
      <c r="A9" s="87"/>
      <c r="B9" s="57"/>
      <c r="C9" s="56"/>
      <c r="D9" s="58"/>
      <c r="E9" s="87"/>
      <c r="F9" s="87"/>
      <c r="G9" s="87"/>
      <c r="H9" s="87"/>
      <c r="I9" s="87"/>
      <c r="J9" s="87"/>
      <c r="K9" s="87"/>
      <c r="L9" s="87"/>
      <c r="M9" s="88"/>
      <c r="N9" s="91" t="s">
        <v>51</v>
      </c>
      <c r="O9" s="92"/>
      <c r="P9" s="92">
        <f>O7-P8</f>
        <v>372600</v>
      </c>
    </row>
    <row r="10" spans="1:16" ht="18" customHeight="1" x14ac:dyDescent="0.2">
      <c r="A10" s="11"/>
      <c r="H10" s="64"/>
      <c r="N10" s="63" t="s">
        <v>30</v>
      </c>
      <c r="P10" s="70">
        <f>P9*1%</f>
        <v>3726</v>
      </c>
    </row>
    <row r="11" spans="1:16" ht="18" customHeight="1" thickBot="1" x14ac:dyDescent="0.25">
      <c r="A11" s="11"/>
      <c r="H11" s="64"/>
      <c r="N11" s="63" t="s">
        <v>52</v>
      </c>
      <c r="P11" s="72">
        <f>P9*2%</f>
        <v>7452</v>
      </c>
    </row>
    <row r="12" spans="1:16" ht="18" customHeight="1" x14ac:dyDescent="0.2">
      <c r="A12" s="11"/>
      <c r="H12" s="64"/>
      <c r="N12" s="67" t="s">
        <v>31</v>
      </c>
      <c r="O12" s="68"/>
      <c r="P12" s="71">
        <f>P9+P10-P11</f>
        <v>368874</v>
      </c>
    </row>
    <row r="14" spans="1:16" x14ac:dyDescent="0.2">
      <c r="A14" s="11"/>
      <c r="H14" s="64"/>
      <c r="P14" s="72"/>
    </row>
    <row r="15" spans="1:16" x14ac:dyDescent="0.2">
      <c r="A15" s="11"/>
      <c r="H15" s="64"/>
      <c r="O15" s="59"/>
      <c r="P15" s="72"/>
    </row>
    <row r="16" spans="1:16" s="3" customFormat="1" x14ac:dyDescent="0.25">
      <c r="A16" s="11"/>
      <c r="B16" s="2"/>
      <c r="C16" s="2"/>
      <c r="E16" s="12"/>
      <c r="H16" s="64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4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4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4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4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4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4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4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4"/>
      <c r="N27" s="15"/>
      <c r="O27" s="15"/>
      <c r="P27" s="15"/>
    </row>
  </sheetData>
  <mergeCells count="2">
    <mergeCell ref="A7:L7"/>
    <mergeCell ref="O7:P7"/>
  </mergeCells>
  <conditionalFormatting sqref="B3">
    <cfRule type="duplicateValues" dxfId="295" priority="2"/>
  </conditionalFormatting>
  <conditionalFormatting sqref="B4">
    <cfRule type="duplicateValues" dxfId="294" priority="1"/>
  </conditionalFormatting>
  <conditionalFormatting sqref="B5:B6">
    <cfRule type="duplicateValues" dxfId="293" priority="2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5"/>
  <sheetViews>
    <sheetView zoomScale="110" zoomScaleNormal="110" workbookViewId="0">
      <pane xSplit="3" ySplit="2" topLeftCell="D37" activePane="bottomRight" state="frozen"/>
      <selection pane="topRight" activeCell="B1" sqref="B1"/>
      <selection pane="bottomLeft" activeCell="A3" sqref="A3"/>
      <selection pane="bottomRight" activeCell="D39" sqref="D38:D3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3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43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38</v>
      </c>
      <c r="J2" s="7" t="s">
        <v>39</v>
      </c>
      <c r="K2" s="7" t="s">
        <v>40</v>
      </c>
      <c r="L2" s="62" t="s">
        <v>44</v>
      </c>
      <c r="M2" s="62" t="s">
        <v>45</v>
      </c>
      <c r="N2" s="62" t="s">
        <v>6</v>
      </c>
      <c r="O2" s="62" t="s">
        <v>46</v>
      </c>
      <c r="P2" s="62" t="s">
        <v>47</v>
      </c>
    </row>
    <row r="3" spans="1:16" ht="21.75" customHeight="1" x14ac:dyDescent="0.2">
      <c r="A3" s="84" t="s">
        <v>2023</v>
      </c>
      <c r="B3" s="75" t="s">
        <v>216</v>
      </c>
      <c r="C3" s="9" t="s">
        <v>217</v>
      </c>
      <c r="D3" s="77" t="s">
        <v>213</v>
      </c>
      <c r="E3" s="13">
        <v>44440</v>
      </c>
      <c r="F3" s="77" t="s">
        <v>269</v>
      </c>
      <c r="G3" s="13">
        <v>44441</v>
      </c>
      <c r="H3" s="10" t="s">
        <v>1172</v>
      </c>
      <c r="I3" s="1">
        <v>70</v>
      </c>
      <c r="J3" s="1">
        <v>54</v>
      </c>
      <c r="K3" s="1">
        <v>10</v>
      </c>
      <c r="L3" s="1">
        <v>12</v>
      </c>
      <c r="M3" s="81">
        <v>9.4499999999999993</v>
      </c>
      <c r="N3" s="8">
        <v>12</v>
      </c>
      <c r="O3" s="65">
        <v>3000</v>
      </c>
      <c r="P3" s="66">
        <f>Table22457891011234[[#This Row],[PEMBULATAN]]*O3</f>
        <v>36000</v>
      </c>
    </row>
    <row r="4" spans="1:16" ht="21.75" customHeight="1" x14ac:dyDescent="0.2">
      <c r="A4" s="14"/>
      <c r="B4" s="76"/>
      <c r="C4" s="9" t="s">
        <v>218</v>
      </c>
      <c r="D4" s="77" t="s">
        <v>213</v>
      </c>
      <c r="E4" s="13">
        <v>44440</v>
      </c>
      <c r="F4" s="77" t="s">
        <v>269</v>
      </c>
      <c r="G4" s="13">
        <v>44441</v>
      </c>
      <c r="H4" s="10" t="s">
        <v>1172</v>
      </c>
      <c r="I4" s="1">
        <v>143</v>
      </c>
      <c r="J4" s="1">
        <v>90</v>
      </c>
      <c r="K4" s="1">
        <v>20</v>
      </c>
      <c r="L4" s="1">
        <v>31</v>
      </c>
      <c r="M4" s="81">
        <v>64.349999999999994</v>
      </c>
      <c r="N4" s="8">
        <v>65</v>
      </c>
      <c r="O4" s="65">
        <v>3000</v>
      </c>
      <c r="P4" s="66">
        <f>Table22457891011234[[#This Row],[PEMBULATAN]]*O4</f>
        <v>195000</v>
      </c>
    </row>
    <row r="5" spans="1:16" ht="21.75" customHeight="1" x14ac:dyDescent="0.2">
      <c r="A5" s="14"/>
      <c r="B5" s="14"/>
      <c r="C5" s="9" t="s">
        <v>219</v>
      </c>
      <c r="D5" s="77" t="s">
        <v>213</v>
      </c>
      <c r="E5" s="13">
        <v>44440</v>
      </c>
      <c r="F5" s="77" t="s">
        <v>269</v>
      </c>
      <c r="G5" s="13">
        <v>44441</v>
      </c>
      <c r="H5" s="10" t="s">
        <v>1172</v>
      </c>
      <c r="I5" s="1">
        <v>94</v>
      </c>
      <c r="J5" s="1">
        <v>62</v>
      </c>
      <c r="K5" s="1">
        <v>30</v>
      </c>
      <c r="L5" s="1">
        <v>17</v>
      </c>
      <c r="M5" s="81">
        <v>43.71</v>
      </c>
      <c r="N5" s="8">
        <v>44</v>
      </c>
      <c r="O5" s="65">
        <v>3000</v>
      </c>
      <c r="P5" s="66">
        <f>Table22457891011234[[#This Row],[PEMBULATAN]]*O5</f>
        <v>132000</v>
      </c>
    </row>
    <row r="6" spans="1:16" ht="21.75" customHeight="1" x14ac:dyDescent="0.2">
      <c r="A6" s="14"/>
      <c r="B6" s="14"/>
      <c r="C6" s="97" t="s">
        <v>220</v>
      </c>
      <c r="D6" s="98" t="s">
        <v>213</v>
      </c>
      <c r="E6" s="99">
        <v>44440</v>
      </c>
      <c r="F6" s="100" t="s">
        <v>269</v>
      </c>
      <c r="G6" s="99">
        <v>44441</v>
      </c>
      <c r="H6" s="101" t="s">
        <v>1172</v>
      </c>
      <c r="I6" s="102">
        <v>91</v>
      </c>
      <c r="J6" s="102">
        <v>55</v>
      </c>
      <c r="K6" s="102">
        <v>22</v>
      </c>
      <c r="L6" s="102">
        <v>12</v>
      </c>
      <c r="M6" s="103">
        <v>27.5275</v>
      </c>
      <c r="N6" s="104">
        <v>28</v>
      </c>
      <c r="O6" s="65">
        <v>3000</v>
      </c>
      <c r="P6" s="66">
        <f>Table22457891011234[[#This Row],[PEMBULATAN]]*O6</f>
        <v>84000</v>
      </c>
    </row>
    <row r="7" spans="1:16" ht="21.75" customHeight="1" x14ac:dyDescent="0.2">
      <c r="A7" s="14"/>
      <c r="B7" s="14"/>
      <c r="C7" s="97" t="s">
        <v>221</v>
      </c>
      <c r="D7" s="98" t="s">
        <v>213</v>
      </c>
      <c r="E7" s="99">
        <v>44440</v>
      </c>
      <c r="F7" s="100" t="s">
        <v>269</v>
      </c>
      <c r="G7" s="99">
        <v>44441</v>
      </c>
      <c r="H7" s="101" t="s">
        <v>1172</v>
      </c>
      <c r="I7" s="102">
        <v>30</v>
      </c>
      <c r="J7" s="102">
        <v>30</v>
      </c>
      <c r="K7" s="102">
        <v>14</v>
      </c>
      <c r="L7" s="102">
        <v>7</v>
      </c>
      <c r="M7" s="103">
        <v>3.15</v>
      </c>
      <c r="N7" s="104">
        <v>7</v>
      </c>
      <c r="O7" s="65">
        <v>3000</v>
      </c>
      <c r="P7" s="66">
        <f>Table22457891011234[[#This Row],[PEMBULATAN]]*O7</f>
        <v>21000</v>
      </c>
    </row>
    <row r="8" spans="1:16" ht="21.75" customHeight="1" x14ac:dyDescent="0.2">
      <c r="A8" s="14"/>
      <c r="B8" s="14"/>
      <c r="C8" s="97" t="s">
        <v>222</v>
      </c>
      <c r="D8" s="98" t="s">
        <v>213</v>
      </c>
      <c r="E8" s="99">
        <v>44440</v>
      </c>
      <c r="F8" s="100" t="s">
        <v>269</v>
      </c>
      <c r="G8" s="99">
        <v>44441</v>
      </c>
      <c r="H8" s="101" t="s">
        <v>1172</v>
      </c>
      <c r="I8" s="102">
        <v>36</v>
      </c>
      <c r="J8" s="102">
        <v>40</v>
      </c>
      <c r="K8" s="102">
        <v>27</v>
      </c>
      <c r="L8" s="102">
        <v>3</v>
      </c>
      <c r="M8" s="103">
        <v>9.7200000000000006</v>
      </c>
      <c r="N8" s="104">
        <v>10</v>
      </c>
      <c r="O8" s="65">
        <v>3000</v>
      </c>
      <c r="P8" s="66">
        <f>Table22457891011234[[#This Row],[PEMBULATAN]]*O8</f>
        <v>30000</v>
      </c>
    </row>
    <row r="9" spans="1:16" ht="21.75" customHeight="1" x14ac:dyDescent="0.2">
      <c r="A9" s="14"/>
      <c r="B9" s="14"/>
      <c r="C9" s="97" t="s">
        <v>223</v>
      </c>
      <c r="D9" s="98" t="s">
        <v>213</v>
      </c>
      <c r="E9" s="99">
        <v>44440</v>
      </c>
      <c r="F9" s="100" t="s">
        <v>269</v>
      </c>
      <c r="G9" s="99">
        <v>44441</v>
      </c>
      <c r="H9" s="101" t="s">
        <v>1172</v>
      </c>
      <c r="I9" s="102">
        <v>56</v>
      </c>
      <c r="J9" s="102">
        <v>35</v>
      </c>
      <c r="K9" s="102">
        <v>20</v>
      </c>
      <c r="L9" s="102">
        <v>1</v>
      </c>
      <c r="M9" s="103">
        <v>9.8000000000000007</v>
      </c>
      <c r="N9" s="104">
        <v>10</v>
      </c>
      <c r="O9" s="65">
        <v>3000</v>
      </c>
      <c r="P9" s="66">
        <f>Table22457891011234[[#This Row],[PEMBULATAN]]*O9</f>
        <v>30000</v>
      </c>
    </row>
    <row r="10" spans="1:16" ht="21.75" customHeight="1" x14ac:dyDescent="0.2">
      <c r="A10" s="14"/>
      <c r="B10" s="14"/>
      <c r="C10" s="97" t="s">
        <v>224</v>
      </c>
      <c r="D10" s="98" t="s">
        <v>213</v>
      </c>
      <c r="E10" s="99">
        <v>44440</v>
      </c>
      <c r="F10" s="100" t="s">
        <v>269</v>
      </c>
      <c r="G10" s="99">
        <v>44441</v>
      </c>
      <c r="H10" s="101" t="s">
        <v>1172</v>
      </c>
      <c r="I10" s="102">
        <v>53</v>
      </c>
      <c r="J10" s="102">
        <v>40</v>
      </c>
      <c r="K10" s="102">
        <v>56</v>
      </c>
      <c r="L10" s="102">
        <v>22</v>
      </c>
      <c r="M10" s="103">
        <v>29.68</v>
      </c>
      <c r="N10" s="104">
        <v>30</v>
      </c>
      <c r="O10" s="65">
        <v>3000</v>
      </c>
      <c r="P10" s="66">
        <f>Table22457891011234[[#This Row],[PEMBULATAN]]*O10</f>
        <v>90000</v>
      </c>
    </row>
    <row r="11" spans="1:16" ht="21.75" customHeight="1" x14ac:dyDescent="0.2">
      <c r="A11" s="14"/>
      <c r="B11" s="14"/>
      <c r="C11" s="97" t="s">
        <v>225</v>
      </c>
      <c r="D11" s="98" t="s">
        <v>213</v>
      </c>
      <c r="E11" s="99">
        <v>44440</v>
      </c>
      <c r="F11" s="100" t="s">
        <v>269</v>
      </c>
      <c r="G11" s="99">
        <v>44441</v>
      </c>
      <c r="H11" s="101" t="s">
        <v>1172</v>
      </c>
      <c r="I11" s="102">
        <v>50</v>
      </c>
      <c r="J11" s="102">
        <v>35</v>
      </c>
      <c r="K11" s="102">
        <v>22</v>
      </c>
      <c r="L11" s="102">
        <v>13</v>
      </c>
      <c r="M11" s="103">
        <v>9.625</v>
      </c>
      <c r="N11" s="104">
        <v>13</v>
      </c>
      <c r="O11" s="65">
        <v>3000</v>
      </c>
      <c r="P11" s="66">
        <f>Table22457891011234[[#This Row],[PEMBULATAN]]*O11</f>
        <v>39000</v>
      </c>
    </row>
    <row r="12" spans="1:16" ht="21.75" customHeight="1" x14ac:dyDescent="0.2">
      <c r="A12" s="14"/>
      <c r="B12" s="14"/>
      <c r="C12" s="97" t="s">
        <v>226</v>
      </c>
      <c r="D12" s="98" t="s">
        <v>213</v>
      </c>
      <c r="E12" s="99">
        <v>44440</v>
      </c>
      <c r="F12" s="100" t="s">
        <v>269</v>
      </c>
      <c r="G12" s="99">
        <v>44441</v>
      </c>
      <c r="H12" s="101" t="s">
        <v>1172</v>
      </c>
      <c r="I12" s="102">
        <v>88</v>
      </c>
      <c r="J12" s="102">
        <v>47</v>
      </c>
      <c r="K12" s="102">
        <v>36</v>
      </c>
      <c r="L12" s="102">
        <v>22</v>
      </c>
      <c r="M12" s="103">
        <v>37.223999999999997</v>
      </c>
      <c r="N12" s="104">
        <v>37</v>
      </c>
      <c r="O12" s="65">
        <v>3000</v>
      </c>
      <c r="P12" s="66">
        <f>Table22457891011234[[#This Row],[PEMBULATAN]]*O12</f>
        <v>111000</v>
      </c>
    </row>
    <row r="13" spans="1:16" ht="21.75" customHeight="1" x14ac:dyDescent="0.2">
      <c r="A13" s="14"/>
      <c r="B13" s="14"/>
      <c r="C13" s="97" t="s">
        <v>227</v>
      </c>
      <c r="D13" s="98" t="s">
        <v>213</v>
      </c>
      <c r="E13" s="99">
        <v>44440</v>
      </c>
      <c r="F13" s="100" t="s">
        <v>269</v>
      </c>
      <c r="G13" s="99">
        <v>44441</v>
      </c>
      <c r="H13" s="101" t="s">
        <v>1172</v>
      </c>
      <c r="I13" s="102">
        <v>83</v>
      </c>
      <c r="J13" s="102">
        <v>59</v>
      </c>
      <c r="K13" s="102">
        <v>30</v>
      </c>
      <c r="L13" s="102">
        <v>8</v>
      </c>
      <c r="M13" s="103">
        <v>36.727499999999999</v>
      </c>
      <c r="N13" s="104">
        <v>37</v>
      </c>
      <c r="O13" s="65">
        <v>3000</v>
      </c>
      <c r="P13" s="66">
        <f>Table22457891011234[[#This Row],[PEMBULATAN]]*O13</f>
        <v>111000</v>
      </c>
    </row>
    <row r="14" spans="1:16" ht="21.75" customHeight="1" x14ac:dyDescent="0.2">
      <c r="A14" s="14"/>
      <c r="B14" s="14"/>
      <c r="C14" s="97" t="s">
        <v>228</v>
      </c>
      <c r="D14" s="98" t="s">
        <v>213</v>
      </c>
      <c r="E14" s="99">
        <v>44440</v>
      </c>
      <c r="F14" s="100" t="s">
        <v>269</v>
      </c>
      <c r="G14" s="99">
        <v>44441</v>
      </c>
      <c r="H14" s="101" t="s">
        <v>1172</v>
      </c>
      <c r="I14" s="102">
        <v>51</v>
      </c>
      <c r="J14" s="102">
        <v>40</v>
      </c>
      <c r="K14" s="102">
        <v>32</v>
      </c>
      <c r="L14" s="102">
        <v>7</v>
      </c>
      <c r="M14" s="103">
        <v>16.32</v>
      </c>
      <c r="N14" s="104">
        <v>17</v>
      </c>
      <c r="O14" s="65">
        <v>3000</v>
      </c>
      <c r="P14" s="66">
        <f>Table22457891011234[[#This Row],[PEMBULATAN]]*O14</f>
        <v>51000</v>
      </c>
    </row>
    <row r="15" spans="1:16" ht="21.75" customHeight="1" x14ac:dyDescent="0.2">
      <c r="A15" s="14"/>
      <c r="B15" s="14"/>
      <c r="C15" s="97" t="s">
        <v>229</v>
      </c>
      <c r="D15" s="98" t="s">
        <v>213</v>
      </c>
      <c r="E15" s="99">
        <v>44440</v>
      </c>
      <c r="F15" s="100" t="s">
        <v>269</v>
      </c>
      <c r="G15" s="99">
        <v>44441</v>
      </c>
      <c r="H15" s="101" t="s">
        <v>1172</v>
      </c>
      <c r="I15" s="102">
        <v>95</v>
      </c>
      <c r="J15" s="102">
        <v>61</v>
      </c>
      <c r="K15" s="102">
        <v>28</v>
      </c>
      <c r="L15" s="102">
        <v>16</v>
      </c>
      <c r="M15" s="103">
        <v>40.564999999999998</v>
      </c>
      <c r="N15" s="104">
        <v>41</v>
      </c>
      <c r="O15" s="65">
        <v>3000</v>
      </c>
      <c r="P15" s="66">
        <f>Table22457891011234[[#This Row],[PEMBULATAN]]*O15</f>
        <v>123000</v>
      </c>
    </row>
    <row r="16" spans="1:16" ht="21.75" customHeight="1" x14ac:dyDescent="0.2">
      <c r="A16" s="14"/>
      <c r="B16" s="14"/>
      <c r="C16" s="97" t="s">
        <v>230</v>
      </c>
      <c r="D16" s="98" t="s">
        <v>213</v>
      </c>
      <c r="E16" s="99">
        <v>44440</v>
      </c>
      <c r="F16" s="100" t="s">
        <v>269</v>
      </c>
      <c r="G16" s="99">
        <v>44441</v>
      </c>
      <c r="H16" s="101" t="s">
        <v>1172</v>
      </c>
      <c r="I16" s="102">
        <v>83</v>
      </c>
      <c r="J16" s="102">
        <v>58</v>
      </c>
      <c r="K16" s="102">
        <v>40</v>
      </c>
      <c r="L16" s="102">
        <v>15</v>
      </c>
      <c r="M16" s="103">
        <v>48.14</v>
      </c>
      <c r="N16" s="104">
        <v>48</v>
      </c>
      <c r="O16" s="65">
        <v>3000</v>
      </c>
      <c r="P16" s="66">
        <f>Table22457891011234[[#This Row],[PEMBULATAN]]*O16</f>
        <v>144000</v>
      </c>
    </row>
    <row r="17" spans="1:16" ht="21.75" customHeight="1" x14ac:dyDescent="0.2">
      <c r="A17" s="14"/>
      <c r="B17" s="14"/>
      <c r="C17" s="97" t="s">
        <v>231</v>
      </c>
      <c r="D17" s="98" t="s">
        <v>213</v>
      </c>
      <c r="E17" s="99">
        <v>44440</v>
      </c>
      <c r="F17" s="100" t="s">
        <v>269</v>
      </c>
      <c r="G17" s="99">
        <v>44441</v>
      </c>
      <c r="H17" s="101" t="s">
        <v>1172</v>
      </c>
      <c r="I17" s="102">
        <v>88</v>
      </c>
      <c r="J17" s="102">
        <v>47</v>
      </c>
      <c r="K17" s="102">
        <v>43</v>
      </c>
      <c r="L17" s="102">
        <v>20</v>
      </c>
      <c r="M17" s="103">
        <v>44.462000000000003</v>
      </c>
      <c r="N17" s="104">
        <v>45</v>
      </c>
      <c r="O17" s="65">
        <v>3000</v>
      </c>
      <c r="P17" s="66">
        <f>Table22457891011234[[#This Row],[PEMBULATAN]]*O17</f>
        <v>135000</v>
      </c>
    </row>
    <row r="18" spans="1:16" ht="21.75" customHeight="1" x14ac:dyDescent="0.2">
      <c r="A18" s="14"/>
      <c r="B18" s="14"/>
      <c r="C18" s="97" t="s">
        <v>232</v>
      </c>
      <c r="D18" s="98" t="s">
        <v>213</v>
      </c>
      <c r="E18" s="99">
        <v>44440</v>
      </c>
      <c r="F18" s="100" t="s">
        <v>269</v>
      </c>
      <c r="G18" s="99">
        <v>44441</v>
      </c>
      <c r="H18" s="101" t="s">
        <v>1172</v>
      </c>
      <c r="I18" s="102">
        <v>103</v>
      </c>
      <c r="J18" s="102">
        <v>93</v>
      </c>
      <c r="K18" s="102">
        <v>40</v>
      </c>
      <c r="L18" s="102">
        <v>71</v>
      </c>
      <c r="M18" s="103">
        <v>95.79</v>
      </c>
      <c r="N18" s="104">
        <v>96</v>
      </c>
      <c r="O18" s="65">
        <v>3000</v>
      </c>
      <c r="P18" s="66">
        <f>Table22457891011234[[#This Row],[PEMBULATAN]]*O18</f>
        <v>288000</v>
      </c>
    </row>
    <row r="19" spans="1:16" ht="21.75" customHeight="1" x14ac:dyDescent="0.2">
      <c r="A19" s="14"/>
      <c r="B19" s="14"/>
      <c r="C19" s="97" t="s">
        <v>233</v>
      </c>
      <c r="D19" s="98" t="s">
        <v>213</v>
      </c>
      <c r="E19" s="99">
        <v>44440</v>
      </c>
      <c r="F19" s="100" t="s">
        <v>269</v>
      </c>
      <c r="G19" s="99">
        <v>44441</v>
      </c>
      <c r="H19" s="101" t="s">
        <v>1172</v>
      </c>
      <c r="I19" s="102">
        <v>76</v>
      </c>
      <c r="J19" s="102">
        <v>12</v>
      </c>
      <c r="K19" s="102">
        <v>5</v>
      </c>
      <c r="L19" s="102">
        <v>1</v>
      </c>
      <c r="M19" s="103">
        <v>1.1399999999999999</v>
      </c>
      <c r="N19" s="104">
        <v>1</v>
      </c>
      <c r="O19" s="65">
        <v>3000</v>
      </c>
      <c r="P19" s="66">
        <f>Table22457891011234[[#This Row],[PEMBULATAN]]*O19</f>
        <v>3000</v>
      </c>
    </row>
    <row r="20" spans="1:16" ht="21.75" customHeight="1" x14ac:dyDescent="0.2">
      <c r="A20" s="14"/>
      <c r="B20" s="14"/>
      <c r="C20" s="97" t="s">
        <v>234</v>
      </c>
      <c r="D20" s="98" t="s">
        <v>213</v>
      </c>
      <c r="E20" s="99">
        <v>44440</v>
      </c>
      <c r="F20" s="100" t="s">
        <v>269</v>
      </c>
      <c r="G20" s="99">
        <v>44441</v>
      </c>
      <c r="H20" s="101" t="s">
        <v>1172</v>
      </c>
      <c r="I20" s="102">
        <v>53</v>
      </c>
      <c r="J20" s="102">
        <v>53</v>
      </c>
      <c r="K20" s="102">
        <v>37</v>
      </c>
      <c r="L20" s="102">
        <v>10</v>
      </c>
      <c r="M20" s="103">
        <v>25.983250000000002</v>
      </c>
      <c r="N20" s="104">
        <v>26</v>
      </c>
      <c r="O20" s="65">
        <v>3000</v>
      </c>
      <c r="P20" s="66">
        <f>Table22457891011234[[#This Row],[PEMBULATAN]]*O20</f>
        <v>78000</v>
      </c>
    </row>
    <row r="21" spans="1:16" ht="21.75" customHeight="1" x14ac:dyDescent="0.2">
      <c r="A21" s="14"/>
      <c r="B21" s="14"/>
      <c r="C21" s="97" t="s">
        <v>235</v>
      </c>
      <c r="D21" s="98" t="s">
        <v>213</v>
      </c>
      <c r="E21" s="99">
        <v>44440</v>
      </c>
      <c r="F21" s="100" t="s">
        <v>269</v>
      </c>
      <c r="G21" s="99">
        <v>44441</v>
      </c>
      <c r="H21" s="101" t="s">
        <v>1172</v>
      </c>
      <c r="I21" s="102">
        <v>40</v>
      </c>
      <c r="J21" s="102">
        <v>32</v>
      </c>
      <c r="K21" s="102">
        <v>30</v>
      </c>
      <c r="L21" s="102">
        <v>19</v>
      </c>
      <c r="M21" s="103">
        <v>9.6</v>
      </c>
      <c r="N21" s="104">
        <v>19</v>
      </c>
      <c r="O21" s="65">
        <v>3000</v>
      </c>
      <c r="P21" s="66">
        <f>Table22457891011234[[#This Row],[PEMBULATAN]]*O21</f>
        <v>57000</v>
      </c>
    </row>
    <row r="22" spans="1:16" ht="21.75" customHeight="1" x14ac:dyDescent="0.2">
      <c r="A22" s="14"/>
      <c r="B22" s="14"/>
      <c r="C22" s="97" t="s">
        <v>236</v>
      </c>
      <c r="D22" s="98" t="s">
        <v>213</v>
      </c>
      <c r="E22" s="99">
        <v>44440</v>
      </c>
      <c r="F22" s="100" t="s">
        <v>269</v>
      </c>
      <c r="G22" s="99">
        <v>44441</v>
      </c>
      <c r="H22" s="101" t="s">
        <v>1172</v>
      </c>
      <c r="I22" s="102">
        <v>36</v>
      </c>
      <c r="J22" s="102">
        <v>32</v>
      </c>
      <c r="K22" s="102">
        <v>31</v>
      </c>
      <c r="L22" s="102">
        <v>19</v>
      </c>
      <c r="M22" s="103">
        <v>8.9280000000000008</v>
      </c>
      <c r="N22" s="104">
        <v>19</v>
      </c>
      <c r="O22" s="65">
        <v>3000</v>
      </c>
      <c r="P22" s="66">
        <f>Table22457891011234[[#This Row],[PEMBULATAN]]*O22</f>
        <v>57000</v>
      </c>
    </row>
    <row r="23" spans="1:16" ht="21.75" customHeight="1" x14ac:dyDescent="0.2">
      <c r="A23" s="14"/>
      <c r="B23" s="14"/>
      <c r="C23" s="97" t="s">
        <v>237</v>
      </c>
      <c r="D23" s="98" t="s">
        <v>213</v>
      </c>
      <c r="E23" s="99">
        <v>44440</v>
      </c>
      <c r="F23" s="100" t="s">
        <v>269</v>
      </c>
      <c r="G23" s="99">
        <v>44441</v>
      </c>
      <c r="H23" s="101" t="s">
        <v>1172</v>
      </c>
      <c r="I23" s="102">
        <v>39</v>
      </c>
      <c r="J23" s="102">
        <v>28</v>
      </c>
      <c r="K23" s="102">
        <v>21</v>
      </c>
      <c r="L23" s="102">
        <v>8</v>
      </c>
      <c r="M23" s="103">
        <v>5.7329999999999997</v>
      </c>
      <c r="N23" s="104">
        <v>8</v>
      </c>
      <c r="O23" s="65">
        <v>3000</v>
      </c>
      <c r="P23" s="66">
        <f>Table22457891011234[[#This Row],[PEMBULATAN]]*O23</f>
        <v>24000</v>
      </c>
    </row>
    <row r="24" spans="1:16" ht="21.75" customHeight="1" x14ac:dyDescent="0.2">
      <c r="A24" s="14"/>
      <c r="B24" s="14"/>
      <c r="C24" s="97" t="s">
        <v>238</v>
      </c>
      <c r="D24" s="98" t="s">
        <v>213</v>
      </c>
      <c r="E24" s="99">
        <v>44440</v>
      </c>
      <c r="F24" s="100" t="s">
        <v>269</v>
      </c>
      <c r="G24" s="99">
        <v>44441</v>
      </c>
      <c r="H24" s="101" t="s">
        <v>1172</v>
      </c>
      <c r="I24" s="102">
        <v>91</v>
      </c>
      <c r="J24" s="102">
        <v>50</v>
      </c>
      <c r="K24" s="102">
        <v>37</v>
      </c>
      <c r="L24" s="102">
        <v>29</v>
      </c>
      <c r="M24" s="103">
        <v>42.087499999999999</v>
      </c>
      <c r="N24" s="104">
        <v>42</v>
      </c>
      <c r="O24" s="65">
        <v>3000</v>
      </c>
      <c r="P24" s="66">
        <f>Table22457891011234[[#This Row],[PEMBULATAN]]*O24</f>
        <v>126000</v>
      </c>
    </row>
    <row r="25" spans="1:16" ht="21.75" customHeight="1" x14ac:dyDescent="0.2">
      <c r="A25" s="14"/>
      <c r="B25" s="14"/>
      <c r="C25" s="97" t="s">
        <v>239</v>
      </c>
      <c r="D25" s="98" t="s">
        <v>213</v>
      </c>
      <c r="E25" s="99">
        <v>44440</v>
      </c>
      <c r="F25" s="100" t="s">
        <v>269</v>
      </c>
      <c r="G25" s="99">
        <v>44441</v>
      </c>
      <c r="H25" s="101" t="s">
        <v>1172</v>
      </c>
      <c r="I25" s="102">
        <v>93</v>
      </c>
      <c r="J25" s="102">
        <v>52</v>
      </c>
      <c r="K25" s="102">
        <v>20</v>
      </c>
      <c r="L25" s="102">
        <v>14</v>
      </c>
      <c r="M25" s="103">
        <v>24.18</v>
      </c>
      <c r="N25" s="104">
        <v>24</v>
      </c>
      <c r="O25" s="65">
        <v>3000</v>
      </c>
      <c r="P25" s="66">
        <f>Table22457891011234[[#This Row],[PEMBULATAN]]*O25</f>
        <v>72000</v>
      </c>
    </row>
    <row r="26" spans="1:16" ht="21.75" customHeight="1" x14ac:dyDescent="0.2">
      <c r="A26" s="14"/>
      <c r="B26" s="14"/>
      <c r="C26" s="97" t="s">
        <v>240</v>
      </c>
      <c r="D26" s="98" t="s">
        <v>213</v>
      </c>
      <c r="E26" s="99">
        <v>44440</v>
      </c>
      <c r="F26" s="100" t="s">
        <v>269</v>
      </c>
      <c r="G26" s="99">
        <v>44441</v>
      </c>
      <c r="H26" s="101" t="s">
        <v>1172</v>
      </c>
      <c r="I26" s="102">
        <v>53</v>
      </c>
      <c r="J26" s="102">
        <v>53</v>
      </c>
      <c r="K26" s="102">
        <v>30</v>
      </c>
      <c r="L26" s="102">
        <v>8</v>
      </c>
      <c r="M26" s="103">
        <v>21.067499999999999</v>
      </c>
      <c r="N26" s="104">
        <v>21</v>
      </c>
      <c r="O26" s="65">
        <v>3000</v>
      </c>
      <c r="P26" s="66">
        <f>Table22457891011234[[#This Row],[PEMBULATAN]]*O26</f>
        <v>63000</v>
      </c>
    </row>
    <row r="27" spans="1:16" ht="21.75" customHeight="1" x14ac:dyDescent="0.2">
      <c r="A27" s="14"/>
      <c r="B27" s="14"/>
      <c r="C27" s="97" t="s">
        <v>241</v>
      </c>
      <c r="D27" s="98" t="s">
        <v>213</v>
      </c>
      <c r="E27" s="99">
        <v>44440</v>
      </c>
      <c r="F27" s="100" t="s">
        <v>269</v>
      </c>
      <c r="G27" s="99">
        <v>44441</v>
      </c>
      <c r="H27" s="101" t="s">
        <v>1172</v>
      </c>
      <c r="I27" s="102">
        <v>33</v>
      </c>
      <c r="J27" s="102">
        <v>30</v>
      </c>
      <c r="K27" s="102">
        <v>30</v>
      </c>
      <c r="L27" s="102">
        <v>7</v>
      </c>
      <c r="M27" s="103">
        <v>7.4249999999999998</v>
      </c>
      <c r="N27" s="104">
        <v>8</v>
      </c>
      <c r="O27" s="65">
        <v>3000</v>
      </c>
      <c r="P27" s="66">
        <f>Table22457891011234[[#This Row],[PEMBULATAN]]*O27</f>
        <v>24000</v>
      </c>
    </row>
    <row r="28" spans="1:16" ht="21.75" customHeight="1" x14ac:dyDescent="0.2">
      <c r="A28" s="14"/>
      <c r="B28" s="14"/>
      <c r="C28" s="97" t="s">
        <v>242</v>
      </c>
      <c r="D28" s="98" t="s">
        <v>213</v>
      </c>
      <c r="E28" s="99">
        <v>44440</v>
      </c>
      <c r="F28" s="100" t="s">
        <v>269</v>
      </c>
      <c r="G28" s="99">
        <v>44441</v>
      </c>
      <c r="H28" s="101" t="s">
        <v>1172</v>
      </c>
      <c r="I28" s="102">
        <v>100</v>
      </c>
      <c r="J28" s="102">
        <v>100</v>
      </c>
      <c r="K28" s="102">
        <v>10</v>
      </c>
      <c r="L28" s="102">
        <v>7</v>
      </c>
      <c r="M28" s="103">
        <v>25</v>
      </c>
      <c r="N28" s="104">
        <v>25</v>
      </c>
      <c r="O28" s="65">
        <v>3000</v>
      </c>
      <c r="P28" s="66">
        <f>Table22457891011234[[#This Row],[PEMBULATAN]]*O28</f>
        <v>75000</v>
      </c>
    </row>
    <row r="29" spans="1:16" ht="21.75" customHeight="1" x14ac:dyDescent="0.2">
      <c r="A29" s="14"/>
      <c r="B29" s="14"/>
      <c r="C29" s="97" t="s">
        <v>243</v>
      </c>
      <c r="D29" s="98" t="s">
        <v>213</v>
      </c>
      <c r="E29" s="99">
        <v>44440</v>
      </c>
      <c r="F29" s="100" t="s">
        <v>269</v>
      </c>
      <c r="G29" s="99">
        <v>44441</v>
      </c>
      <c r="H29" s="101" t="s">
        <v>1172</v>
      </c>
      <c r="I29" s="102">
        <v>152</v>
      </c>
      <c r="J29" s="102">
        <v>7</v>
      </c>
      <c r="K29" s="102">
        <v>10</v>
      </c>
      <c r="L29" s="102">
        <v>1</v>
      </c>
      <c r="M29" s="103">
        <v>2.66</v>
      </c>
      <c r="N29" s="104">
        <v>3</v>
      </c>
      <c r="O29" s="65">
        <v>3000</v>
      </c>
      <c r="P29" s="66">
        <f>Table22457891011234[[#This Row],[PEMBULATAN]]*O29</f>
        <v>9000</v>
      </c>
    </row>
    <row r="30" spans="1:16" ht="21.75" customHeight="1" x14ac:dyDescent="0.2">
      <c r="A30" s="14"/>
      <c r="B30" s="14"/>
      <c r="C30" s="97" t="s">
        <v>244</v>
      </c>
      <c r="D30" s="98" t="s">
        <v>213</v>
      </c>
      <c r="E30" s="99">
        <v>44440</v>
      </c>
      <c r="F30" s="100" t="s">
        <v>269</v>
      </c>
      <c r="G30" s="99">
        <v>44441</v>
      </c>
      <c r="H30" s="101" t="s">
        <v>1172</v>
      </c>
      <c r="I30" s="102">
        <v>39</v>
      </c>
      <c r="J30" s="102">
        <v>32</v>
      </c>
      <c r="K30" s="102">
        <v>34</v>
      </c>
      <c r="L30" s="102">
        <v>6</v>
      </c>
      <c r="M30" s="103">
        <v>10.608000000000001</v>
      </c>
      <c r="N30" s="104">
        <v>11</v>
      </c>
      <c r="O30" s="65">
        <v>3000</v>
      </c>
      <c r="P30" s="66">
        <f>Table22457891011234[[#This Row],[PEMBULATAN]]*O30</f>
        <v>33000</v>
      </c>
    </row>
    <row r="31" spans="1:16" ht="21.75" customHeight="1" x14ac:dyDescent="0.2">
      <c r="A31" s="14"/>
      <c r="B31" s="14"/>
      <c r="C31" s="97" t="s">
        <v>245</v>
      </c>
      <c r="D31" s="98" t="s">
        <v>213</v>
      </c>
      <c r="E31" s="99">
        <v>44440</v>
      </c>
      <c r="F31" s="100" t="s">
        <v>269</v>
      </c>
      <c r="G31" s="99">
        <v>44441</v>
      </c>
      <c r="H31" s="101" t="s">
        <v>1172</v>
      </c>
      <c r="I31" s="102">
        <v>42</v>
      </c>
      <c r="J31" s="102">
        <v>32</v>
      </c>
      <c r="K31" s="102">
        <v>120</v>
      </c>
      <c r="L31" s="102">
        <v>30</v>
      </c>
      <c r="M31" s="103">
        <v>40.32</v>
      </c>
      <c r="N31" s="104">
        <v>41</v>
      </c>
      <c r="O31" s="65">
        <v>3000</v>
      </c>
      <c r="P31" s="66">
        <f>Table22457891011234[[#This Row],[PEMBULATAN]]*O31</f>
        <v>123000</v>
      </c>
    </row>
    <row r="32" spans="1:16" ht="21.75" customHeight="1" x14ac:dyDescent="0.2">
      <c r="A32" s="14"/>
      <c r="B32" s="14"/>
      <c r="C32" s="97" t="s">
        <v>246</v>
      </c>
      <c r="D32" s="98" t="s">
        <v>213</v>
      </c>
      <c r="E32" s="99">
        <v>44440</v>
      </c>
      <c r="F32" s="100" t="s">
        <v>269</v>
      </c>
      <c r="G32" s="99">
        <v>44441</v>
      </c>
      <c r="H32" s="101" t="s">
        <v>1172</v>
      </c>
      <c r="I32" s="102">
        <v>121</v>
      </c>
      <c r="J32" s="102">
        <v>10</v>
      </c>
      <c r="K32" s="102">
        <v>10</v>
      </c>
      <c r="L32" s="102">
        <v>3</v>
      </c>
      <c r="M32" s="103">
        <v>3.0249999999999999</v>
      </c>
      <c r="N32" s="104">
        <v>3</v>
      </c>
      <c r="O32" s="65">
        <v>3000</v>
      </c>
      <c r="P32" s="66">
        <f>Table22457891011234[[#This Row],[PEMBULATAN]]*O32</f>
        <v>9000</v>
      </c>
    </row>
    <row r="33" spans="1:16" ht="21.75" customHeight="1" x14ac:dyDescent="0.2">
      <c r="A33" s="14"/>
      <c r="B33" s="14"/>
      <c r="C33" s="97" t="s">
        <v>247</v>
      </c>
      <c r="D33" s="98" t="s">
        <v>213</v>
      </c>
      <c r="E33" s="99">
        <v>44440</v>
      </c>
      <c r="F33" s="100" t="s">
        <v>269</v>
      </c>
      <c r="G33" s="99">
        <v>44441</v>
      </c>
      <c r="H33" s="101" t="s">
        <v>1172</v>
      </c>
      <c r="I33" s="102">
        <v>90</v>
      </c>
      <c r="J33" s="102">
        <v>24</v>
      </c>
      <c r="K33" s="102">
        <v>17</v>
      </c>
      <c r="L33" s="102">
        <v>17</v>
      </c>
      <c r="M33" s="103">
        <v>9.18</v>
      </c>
      <c r="N33" s="104">
        <v>17</v>
      </c>
      <c r="O33" s="65">
        <v>3000</v>
      </c>
      <c r="P33" s="66">
        <f>Table22457891011234[[#This Row],[PEMBULATAN]]*O33</f>
        <v>51000</v>
      </c>
    </row>
    <row r="34" spans="1:16" ht="21.75" customHeight="1" x14ac:dyDescent="0.2">
      <c r="A34" s="14"/>
      <c r="B34" s="14"/>
      <c r="C34" s="97" t="s">
        <v>248</v>
      </c>
      <c r="D34" s="98" t="s">
        <v>213</v>
      </c>
      <c r="E34" s="99">
        <v>44440</v>
      </c>
      <c r="F34" s="100" t="s">
        <v>269</v>
      </c>
      <c r="G34" s="99">
        <v>44441</v>
      </c>
      <c r="H34" s="101" t="s">
        <v>1172</v>
      </c>
      <c r="I34" s="102">
        <v>36</v>
      </c>
      <c r="J34" s="102">
        <v>32</v>
      </c>
      <c r="K34" s="102">
        <v>31</v>
      </c>
      <c r="L34" s="102">
        <v>19</v>
      </c>
      <c r="M34" s="103">
        <v>8.9280000000000008</v>
      </c>
      <c r="N34" s="104">
        <v>19</v>
      </c>
      <c r="O34" s="65">
        <v>3000</v>
      </c>
      <c r="P34" s="66">
        <f>Table22457891011234[[#This Row],[PEMBULATAN]]*O34</f>
        <v>57000</v>
      </c>
    </row>
    <row r="35" spans="1:16" ht="21.75" customHeight="1" x14ac:dyDescent="0.2">
      <c r="A35" s="14"/>
      <c r="B35" s="14"/>
      <c r="C35" s="97" t="s">
        <v>249</v>
      </c>
      <c r="D35" s="98" t="s">
        <v>213</v>
      </c>
      <c r="E35" s="99">
        <v>44440</v>
      </c>
      <c r="F35" s="100" t="s">
        <v>269</v>
      </c>
      <c r="G35" s="99">
        <v>44441</v>
      </c>
      <c r="H35" s="101" t="s">
        <v>1172</v>
      </c>
      <c r="I35" s="102">
        <v>75</v>
      </c>
      <c r="J35" s="102">
        <v>36</v>
      </c>
      <c r="K35" s="102">
        <v>23</v>
      </c>
      <c r="L35" s="102">
        <v>8</v>
      </c>
      <c r="M35" s="103">
        <v>15.525</v>
      </c>
      <c r="N35" s="104">
        <v>16</v>
      </c>
      <c r="O35" s="65">
        <v>3000</v>
      </c>
      <c r="P35" s="66">
        <f>Table22457891011234[[#This Row],[PEMBULATAN]]*O35</f>
        <v>48000</v>
      </c>
    </row>
    <row r="36" spans="1:16" ht="21.75" customHeight="1" x14ac:dyDescent="0.2">
      <c r="A36" s="14"/>
      <c r="B36" s="14"/>
      <c r="C36" s="97" t="s">
        <v>250</v>
      </c>
      <c r="D36" s="98" t="s">
        <v>213</v>
      </c>
      <c r="E36" s="99">
        <v>44440</v>
      </c>
      <c r="F36" s="100" t="s">
        <v>269</v>
      </c>
      <c r="G36" s="99">
        <v>44441</v>
      </c>
      <c r="H36" s="101" t="s">
        <v>1172</v>
      </c>
      <c r="I36" s="102">
        <v>117</v>
      </c>
      <c r="J36" s="102">
        <v>52</v>
      </c>
      <c r="K36" s="102">
        <v>19</v>
      </c>
      <c r="L36" s="102">
        <v>12</v>
      </c>
      <c r="M36" s="103">
        <v>28.899000000000001</v>
      </c>
      <c r="N36" s="104">
        <v>29</v>
      </c>
      <c r="O36" s="65">
        <v>3000</v>
      </c>
      <c r="P36" s="66">
        <f>Table22457891011234[[#This Row],[PEMBULATAN]]*O36</f>
        <v>87000</v>
      </c>
    </row>
    <row r="37" spans="1:16" ht="21.75" customHeight="1" x14ac:dyDescent="0.2">
      <c r="A37" s="14"/>
      <c r="B37" s="14"/>
      <c r="C37" s="97" t="s">
        <v>251</v>
      </c>
      <c r="D37" s="98" t="s">
        <v>213</v>
      </c>
      <c r="E37" s="99">
        <v>44440</v>
      </c>
      <c r="F37" s="100" t="s">
        <v>269</v>
      </c>
      <c r="G37" s="99">
        <v>44441</v>
      </c>
      <c r="H37" s="101" t="s">
        <v>1172</v>
      </c>
      <c r="I37" s="102">
        <v>122</v>
      </c>
      <c r="J37" s="102">
        <v>8</v>
      </c>
      <c r="K37" s="102">
        <v>5</v>
      </c>
      <c r="L37" s="102">
        <v>1</v>
      </c>
      <c r="M37" s="103">
        <v>1.22</v>
      </c>
      <c r="N37" s="104">
        <v>1</v>
      </c>
      <c r="O37" s="65">
        <v>3000</v>
      </c>
      <c r="P37" s="66">
        <f>Table22457891011234[[#This Row],[PEMBULATAN]]*O37</f>
        <v>3000</v>
      </c>
    </row>
    <row r="38" spans="1:16" ht="21.75" customHeight="1" x14ac:dyDescent="0.2">
      <c r="A38" s="14"/>
      <c r="B38" s="14"/>
      <c r="C38" s="97" t="s">
        <v>252</v>
      </c>
      <c r="D38" s="98" t="s">
        <v>213</v>
      </c>
      <c r="E38" s="99">
        <v>44440</v>
      </c>
      <c r="F38" s="100" t="s">
        <v>269</v>
      </c>
      <c r="G38" s="99">
        <v>44441</v>
      </c>
      <c r="H38" s="101" t="s">
        <v>1172</v>
      </c>
      <c r="I38" s="102">
        <v>60</v>
      </c>
      <c r="J38" s="102">
        <v>32</v>
      </c>
      <c r="K38" s="102">
        <v>24</v>
      </c>
      <c r="L38" s="102">
        <v>6</v>
      </c>
      <c r="M38" s="103">
        <v>11.52</v>
      </c>
      <c r="N38" s="104">
        <v>12</v>
      </c>
      <c r="O38" s="65">
        <v>3000</v>
      </c>
      <c r="P38" s="66">
        <f>Table22457891011234[[#This Row],[PEMBULATAN]]*O38</f>
        <v>36000</v>
      </c>
    </row>
    <row r="39" spans="1:16" ht="21.75" customHeight="1" x14ac:dyDescent="0.2">
      <c r="A39" s="14"/>
      <c r="B39" s="14"/>
      <c r="C39" s="97" t="s">
        <v>253</v>
      </c>
      <c r="D39" s="98" t="s">
        <v>213</v>
      </c>
      <c r="E39" s="99">
        <v>44440</v>
      </c>
      <c r="F39" s="100" t="s">
        <v>269</v>
      </c>
      <c r="G39" s="99">
        <v>44441</v>
      </c>
      <c r="H39" s="101" t="s">
        <v>1172</v>
      </c>
      <c r="I39" s="102">
        <v>46</v>
      </c>
      <c r="J39" s="102">
        <v>46</v>
      </c>
      <c r="K39" s="102">
        <v>32</v>
      </c>
      <c r="L39" s="102">
        <v>1</v>
      </c>
      <c r="M39" s="103">
        <v>16.928000000000001</v>
      </c>
      <c r="N39" s="104">
        <v>17</v>
      </c>
      <c r="O39" s="65">
        <v>3000</v>
      </c>
      <c r="P39" s="66">
        <f>Table22457891011234[[#This Row],[PEMBULATAN]]*O39</f>
        <v>51000</v>
      </c>
    </row>
    <row r="40" spans="1:16" ht="21.75" customHeight="1" x14ac:dyDescent="0.2">
      <c r="A40" s="14"/>
      <c r="B40" s="14"/>
      <c r="C40" s="97" t="s">
        <v>254</v>
      </c>
      <c r="D40" s="98" t="s">
        <v>213</v>
      </c>
      <c r="E40" s="99">
        <v>44440</v>
      </c>
      <c r="F40" s="100" t="s">
        <v>269</v>
      </c>
      <c r="G40" s="99">
        <v>44441</v>
      </c>
      <c r="H40" s="101" t="s">
        <v>1172</v>
      </c>
      <c r="I40" s="102">
        <v>42</v>
      </c>
      <c r="J40" s="102">
        <v>42</v>
      </c>
      <c r="K40" s="102">
        <v>32</v>
      </c>
      <c r="L40" s="102">
        <v>1</v>
      </c>
      <c r="M40" s="103">
        <v>14.112</v>
      </c>
      <c r="N40" s="104">
        <v>14</v>
      </c>
      <c r="O40" s="65">
        <v>3000</v>
      </c>
      <c r="P40" s="66">
        <f>Table22457891011234[[#This Row],[PEMBULATAN]]*O40</f>
        <v>42000</v>
      </c>
    </row>
    <row r="41" spans="1:16" ht="21.75" customHeight="1" x14ac:dyDescent="0.2">
      <c r="A41" s="14"/>
      <c r="B41" s="14"/>
      <c r="C41" s="97" t="s">
        <v>255</v>
      </c>
      <c r="D41" s="98" t="s">
        <v>213</v>
      </c>
      <c r="E41" s="99">
        <v>44440</v>
      </c>
      <c r="F41" s="100" t="s">
        <v>269</v>
      </c>
      <c r="G41" s="99">
        <v>44441</v>
      </c>
      <c r="H41" s="101" t="s">
        <v>1172</v>
      </c>
      <c r="I41" s="102">
        <v>110</v>
      </c>
      <c r="J41" s="102">
        <v>48</v>
      </c>
      <c r="K41" s="102">
        <v>14</v>
      </c>
      <c r="L41" s="102">
        <v>5</v>
      </c>
      <c r="M41" s="103">
        <v>18.48</v>
      </c>
      <c r="N41" s="104">
        <v>19</v>
      </c>
      <c r="O41" s="65">
        <v>3000</v>
      </c>
      <c r="P41" s="66">
        <f>Table22457891011234[[#This Row],[PEMBULATAN]]*O41</f>
        <v>57000</v>
      </c>
    </row>
    <row r="42" spans="1:16" ht="21.75" customHeight="1" x14ac:dyDescent="0.2">
      <c r="A42" s="14"/>
      <c r="B42" s="14"/>
      <c r="C42" s="97" t="s">
        <v>256</v>
      </c>
      <c r="D42" s="98" t="s">
        <v>213</v>
      </c>
      <c r="E42" s="99">
        <v>44440</v>
      </c>
      <c r="F42" s="100" t="s">
        <v>269</v>
      </c>
      <c r="G42" s="99">
        <v>44441</v>
      </c>
      <c r="H42" s="101" t="s">
        <v>1172</v>
      </c>
      <c r="I42" s="102">
        <v>115</v>
      </c>
      <c r="J42" s="102">
        <v>65</v>
      </c>
      <c r="K42" s="102">
        <v>25</v>
      </c>
      <c r="L42" s="102">
        <v>6</v>
      </c>
      <c r="M42" s="103">
        <v>46.71875</v>
      </c>
      <c r="N42" s="104">
        <v>47</v>
      </c>
      <c r="O42" s="65">
        <v>3000</v>
      </c>
      <c r="P42" s="66">
        <f>Table22457891011234[[#This Row],[PEMBULATAN]]*O42</f>
        <v>141000</v>
      </c>
    </row>
    <row r="43" spans="1:16" ht="21.75" customHeight="1" x14ac:dyDescent="0.2">
      <c r="A43" s="14"/>
      <c r="B43" s="14"/>
      <c r="C43" s="97" t="s">
        <v>257</v>
      </c>
      <c r="D43" s="98" t="s">
        <v>213</v>
      </c>
      <c r="E43" s="99">
        <v>44440</v>
      </c>
      <c r="F43" s="100" t="s">
        <v>269</v>
      </c>
      <c r="G43" s="99">
        <v>44441</v>
      </c>
      <c r="H43" s="101" t="s">
        <v>1172</v>
      </c>
      <c r="I43" s="102">
        <v>83</v>
      </c>
      <c r="J43" s="102">
        <v>52</v>
      </c>
      <c r="K43" s="102">
        <v>18</v>
      </c>
      <c r="L43" s="102">
        <v>10</v>
      </c>
      <c r="M43" s="103">
        <v>19.422000000000001</v>
      </c>
      <c r="N43" s="104">
        <v>20</v>
      </c>
      <c r="O43" s="65">
        <v>3000</v>
      </c>
      <c r="P43" s="66">
        <f>Table22457891011234[[#This Row],[PEMBULATAN]]*O43</f>
        <v>60000</v>
      </c>
    </row>
    <row r="44" spans="1:16" ht="21.75" customHeight="1" x14ac:dyDescent="0.2">
      <c r="A44" s="14"/>
      <c r="B44" s="14"/>
      <c r="C44" s="97" t="s">
        <v>258</v>
      </c>
      <c r="D44" s="98" t="s">
        <v>213</v>
      </c>
      <c r="E44" s="99">
        <v>44440</v>
      </c>
      <c r="F44" s="100" t="s">
        <v>269</v>
      </c>
      <c r="G44" s="99">
        <v>44441</v>
      </c>
      <c r="H44" s="101" t="s">
        <v>1172</v>
      </c>
      <c r="I44" s="102">
        <v>40</v>
      </c>
      <c r="J44" s="102">
        <v>32</v>
      </c>
      <c r="K44" s="102">
        <v>30</v>
      </c>
      <c r="L44" s="102">
        <v>19</v>
      </c>
      <c r="M44" s="103">
        <v>9.6</v>
      </c>
      <c r="N44" s="104">
        <v>19</v>
      </c>
      <c r="O44" s="65">
        <v>3000</v>
      </c>
      <c r="P44" s="66">
        <f>Table22457891011234[[#This Row],[PEMBULATAN]]*O44</f>
        <v>57000</v>
      </c>
    </row>
    <row r="45" spans="1:16" ht="21.75" customHeight="1" x14ac:dyDescent="0.2">
      <c r="A45" s="14"/>
      <c r="B45" s="14"/>
      <c r="C45" s="97" t="s">
        <v>259</v>
      </c>
      <c r="D45" s="98" t="s">
        <v>213</v>
      </c>
      <c r="E45" s="99">
        <v>44440</v>
      </c>
      <c r="F45" s="100" t="s">
        <v>269</v>
      </c>
      <c r="G45" s="99">
        <v>44441</v>
      </c>
      <c r="H45" s="101" t="s">
        <v>1172</v>
      </c>
      <c r="I45" s="102">
        <v>92</v>
      </c>
      <c r="J45" s="102">
        <v>16</v>
      </c>
      <c r="K45" s="102">
        <v>20</v>
      </c>
      <c r="L45" s="102">
        <v>17</v>
      </c>
      <c r="M45" s="103">
        <v>7.36</v>
      </c>
      <c r="N45" s="104">
        <v>17</v>
      </c>
      <c r="O45" s="65">
        <v>3000</v>
      </c>
      <c r="P45" s="66">
        <f>Table22457891011234[[#This Row],[PEMBULATAN]]*O45</f>
        <v>51000</v>
      </c>
    </row>
    <row r="46" spans="1:16" ht="21.75" customHeight="1" x14ac:dyDescent="0.2">
      <c r="A46" s="14"/>
      <c r="B46" s="14"/>
      <c r="C46" s="97" t="s">
        <v>260</v>
      </c>
      <c r="D46" s="98" t="s">
        <v>213</v>
      </c>
      <c r="E46" s="99">
        <v>44440</v>
      </c>
      <c r="F46" s="100" t="s">
        <v>269</v>
      </c>
      <c r="G46" s="99">
        <v>44441</v>
      </c>
      <c r="H46" s="101" t="s">
        <v>1172</v>
      </c>
      <c r="I46" s="102">
        <v>105</v>
      </c>
      <c r="J46" s="102">
        <v>50</v>
      </c>
      <c r="K46" s="102">
        <v>20</v>
      </c>
      <c r="L46" s="102">
        <v>10</v>
      </c>
      <c r="M46" s="103">
        <v>26.25</v>
      </c>
      <c r="N46" s="104">
        <v>26</v>
      </c>
      <c r="O46" s="65">
        <v>3000</v>
      </c>
      <c r="P46" s="66">
        <f>Table22457891011234[[#This Row],[PEMBULATAN]]*O46</f>
        <v>78000</v>
      </c>
    </row>
    <row r="47" spans="1:16" ht="21.75" customHeight="1" x14ac:dyDescent="0.2">
      <c r="A47" s="14"/>
      <c r="B47" s="14"/>
      <c r="C47" s="97" t="s">
        <v>261</v>
      </c>
      <c r="D47" s="98" t="s">
        <v>213</v>
      </c>
      <c r="E47" s="99">
        <v>44440</v>
      </c>
      <c r="F47" s="100" t="s">
        <v>269</v>
      </c>
      <c r="G47" s="99">
        <v>44441</v>
      </c>
      <c r="H47" s="101" t="s">
        <v>1172</v>
      </c>
      <c r="I47" s="102">
        <v>51</v>
      </c>
      <c r="J47" s="102">
        <v>34</v>
      </c>
      <c r="K47" s="102">
        <v>50</v>
      </c>
      <c r="L47" s="102">
        <v>11</v>
      </c>
      <c r="M47" s="103">
        <v>21.675000000000001</v>
      </c>
      <c r="N47" s="104">
        <v>22</v>
      </c>
      <c r="O47" s="65">
        <v>3000</v>
      </c>
      <c r="P47" s="66">
        <f>Table22457891011234[[#This Row],[PEMBULATAN]]*O47</f>
        <v>66000</v>
      </c>
    </row>
    <row r="48" spans="1:16" ht="21.75" customHeight="1" x14ac:dyDescent="0.2">
      <c r="A48" s="14"/>
      <c r="B48" s="14"/>
      <c r="C48" s="97" t="s">
        <v>262</v>
      </c>
      <c r="D48" s="98" t="s">
        <v>213</v>
      </c>
      <c r="E48" s="99">
        <v>44440</v>
      </c>
      <c r="F48" s="100" t="s">
        <v>269</v>
      </c>
      <c r="G48" s="99">
        <v>44441</v>
      </c>
      <c r="H48" s="101" t="s">
        <v>1172</v>
      </c>
      <c r="I48" s="102">
        <v>40</v>
      </c>
      <c r="J48" s="102">
        <v>36</v>
      </c>
      <c r="K48" s="102">
        <v>30</v>
      </c>
      <c r="L48" s="102">
        <v>5</v>
      </c>
      <c r="M48" s="103">
        <v>10.8</v>
      </c>
      <c r="N48" s="104">
        <v>11</v>
      </c>
      <c r="O48" s="65">
        <v>3000</v>
      </c>
      <c r="P48" s="66">
        <f>Table22457891011234[[#This Row],[PEMBULATAN]]*O48</f>
        <v>33000</v>
      </c>
    </row>
    <row r="49" spans="1:16" ht="21.75" customHeight="1" x14ac:dyDescent="0.2">
      <c r="A49" s="14"/>
      <c r="B49" s="14"/>
      <c r="C49" s="97" t="s">
        <v>263</v>
      </c>
      <c r="D49" s="98" t="s">
        <v>213</v>
      </c>
      <c r="E49" s="99">
        <v>44440</v>
      </c>
      <c r="F49" s="100" t="s">
        <v>269</v>
      </c>
      <c r="G49" s="99">
        <v>44441</v>
      </c>
      <c r="H49" s="101" t="s">
        <v>1172</v>
      </c>
      <c r="I49" s="102">
        <v>115</v>
      </c>
      <c r="J49" s="102">
        <v>22</v>
      </c>
      <c r="K49" s="102">
        <v>6</v>
      </c>
      <c r="L49" s="102">
        <v>1</v>
      </c>
      <c r="M49" s="103">
        <v>3.7949999999999999</v>
      </c>
      <c r="N49" s="104">
        <v>4</v>
      </c>
      <c r="O49" s="65">
        <v>3000</v>
      </c>
      <c r="P49" s="66">
        <f>Table22457891011234[[#This Row],[PEMBULATAN]]*O49</f>
        <v>12000</v>
      </c>
    </row>
    <row r="50" spans="1:16" ht="21.75" customHeight="1" x14ac:dyDescent="0.2">
      <c r="A50" s="14"/>
      <c r="B50" s="14"/>
      <c r="C50" s="97" t="s">
        <v>264</v>
      </c>
      <c r="D50" s="98" t="s">
        <v>213</v>
      </c>
      <c r="E50" s="99">
        <v>44440</v>
      </c>
      <c r="F50" s="100" t="s">
        <v>269</v>
      </c>
      <c r="G50" s="99">
        <v>44441</v>
      </c>
      <c r="H50" s="101" t="s">
        <v>1172</v>
      </c>
      <c r="I50" s="102">
        <v>53</v>
      </c>
      <c r="J50" s="102">
        <v>43</v>
      </c>
      <c r="K50" s="102">
        <v>39</v>
      </c>
      <c r="L50" s="102">
        <v>24</v>
      </c>
      <c r="M50" s="103">
        <v>22.22025</v>
      </c>
      <c r="N50" s="104">
        <v>24</v>
      </c>
      <c r="O50" s="65">
        <v>3000</v>
      </c>
      <c r="P50" s="66">
        <f>Table22457891011234[[#This Row],[PEMBULATAN]]*O50</f>
        <v>72000</v>
      </c>
    </row>
    <row r="51" spans="1:16" ht="21.75" customHeight="1" x14ac:dyDescent="0.2">
      <c r="A51" s="14"/>
      <c r="B51" s="14"/>
      <c r="C51" s="97" t="s">
        <v>265</v>
      </c>
      <c r="D51" s="98" t="s">
        <v>213</v>
      </c>
      <c r="E51" s="99">
        <v>44440</v>
      </c>
      <c r="F51" s="100" t="s">
        <v>269</v>
      </c>
      <c r="G51" s="99">
        <v>44441</v>
      </c>
      <c r="H51" s="101" t="s">
        <v>1172</v>
      </c>
      <c r="I51" s="102">
        <v>68</v>
      </c>
      <c r="J51" s="102">
        <v>30</v>
      </c>
      <c r="K51" s="102">
        <v>30</v>
      </c>
      <c r="L51" s="102">
        <v>7</v>
      </c>
      <c r="M51" s="103">
        <v>15.3</v>
      </c>
      <c r="N51" s="104">
        <v>16</v>
      </c>
      <c r="O51" s="65">
        <v>3000</v>
      </c>
      <c r="P51" s="66">
        <f>Table22457891011234[[#This Row],[PEMBULATAN]]*O51</f>
        <v>48000</v>
      </c>
    </row>
    <row r="52" spans="1:16" ht="21.75" customHeight="1" x14ac:dyDescent="0.2">
      <c r="A52" s="14"/>
      <c r="B52" s="14"/>
      <c r="C52" s="97" t="s">
        <v>266</v>
      </c>
      <c r="D52" s="98" t="s">
        <v>213</v>
      </c>
      <c r="E52" s="99">
        <v>44440</v>
      </c>
      <c r="F52" s="100" t="s">
        <v>269</v>
      </c>
      <c r="G52" s="99">
        <v>44441</v>
      </c>
      <c r="H52" s="101" t="s">
        <v>1172</v>
      </c>
      <c r="I52" s="102">
        <v>180</v>
      </c>
      <c r="J52" s="102">
        <v>53</v>
      </c>
      <c r="K52" s="102">
        <v>36</v>
      </c>
      <c r="L52" s="102">
        <v>12</v>
      </c>
      <c r="M52" s="103">
        <v>85.86</v>
      </c>
      <c r="N52" s="104">
        <v>86</v>
      </c>
      <c r="O52" s="65">
        <v>3000</v>
      </c>
      <c r="P52" s="66">
        <f>Table22457891011234[[#This Row],[PEMBULATAN]]*O52</f>
        <v>258000</v>
      </c>
    </row>
    <row r="53" spans="1:16" ht="21.75" customHeight="1" x14ac:dyDescent="0.2">
      <c r="A53" s="14"/>
      <c r="B53" s="14"/>
      <c r="C53" s="97" t="s">
        <v>267</v>
      </c>
      <c r="D53" s="98" t="s">
        <v>213</v>
      </c>
      <c r="E53" s="99">
        <v>44440</v>
      </c>
      <c r="F53" s="100" t="s">
        <v>269</v>
      </c>
      <c r="G53" s="99">
        <v>44441</v>
      </c>
      <c r="H53" s="101" t="s">
        <v>1172</v>
      </c>
      <c r="I53" s="102">
        <v>76</v>
      </c>
      <c r="J53" s="102">
        <v>34</v>
      </c>
      <c r="K53" s="102">
        <v>34</v>
      </c>
      <c r="L53" s="102">
        <v>11</v>
      </c>
      <c r="M53" s="103">
        <v>21.963999999999999</v>
      </c>
      <c r="N53" s="104">
        <v>22</v>
      </c>
      <c r="O53" s="65">
        <v>3000</v>
      </c>
      <c r="P53" s="66">
        <f>Table22457891011234[[#This Row],[PEMBULATAN]]*O53</f>
        <v>66000</v>
      </c>
    </row>
    <row r="54" spans="1:16" ht="21.75" customHeight="1" x14ac:dyDescent="0.2">
      <c r="A54" s="14"/>
      <c r="B54" s="14"/>
      <c r="C54" s="97" t="s">
        <v>268</v>
      </c>
      <c r="D54" s="98" t="s">
        <v>213</v>
      </c>
      <c r="E54" s="99">
        <v>44440</v>
      </c>
      <c r="F54" s="100" t="s">
        <v>269</v>
      </c>
      <c r="G54" s="99">
        <v>44441</v>
      </c>
      <c r="H54" s="101" t="s">
        <v>1172</v>
      </c>
      <c r="I54" s="102">
        <v>92</v>
      </c>
      <c r="J54" s="102">
        <v>56</v>
      </c>
      <c r="K54" s="102">
        <v>3</v>
      </c>
      <c r="L54" s="102">
        <v>2</v>
      </c>
      <c r="M54" s="103">
        <v>3.8639999999999999</v>
      </c>
      <c r="N54" s="104">
        <v>4</v>
      </c>
      <c r="O54" s="65">
        <v>3000</v>
      </c>
      <c r="P54" s="66">
        <f>Table22457891011234[[#This Row],[PEMBULATAN]]*O54</f>
        <v>12000</v>
      </c>
    </row>
    <row r="55" spans="1:16" ht="22.5" customHeight="1" x14ac:dyDescent="0.2">
      <c r="A55" s="124" t="s">
        <v>29</v>
      </c>
      <c r="B55" s="125"/>
      <c r="C55" s="125"/>
      <c r="D55" s="125"/>
      <c r="E55" s="125"/>
      <c r="F55" s="125"/>
      <c r="G55" s="125"/>
      <c r="H55" s="125"/>
      <c r="I55" s="125"/>
      <c r="J55" s="125"/>
      <c r="K55" s="125"/>
      <c r="L55" s="126"/>
      <c r="M55" s="80">
        <f>SUBTOTAL(109,Table22457891011234[KG VOLUME])</f>
        <v>1173.6192499999995</v>
      </c>
      <c r="N55" s="69">
        <f>SUM(N3:N54)</f>
        <v>1253</v>
      </c>
      <c r="O55" s="127">
        <f>SUM(P3:P54)</f>
        <v>3759000</v>
      </c>
      <c r="P55" s="128"/>
    </row>
    <row r="56" spans="1:16" ht="18" customHeight="1" x14ac:dyDescent="0.2">
      <c r="A56" s="87"/>
      <c r="B56" s="57" t="s">
        <v>41</v>
      </c>
      <c r="C56" s="56"/>
      <c r="D56" s="58" t="s">
        <v>42</v>
      </c>
      <c r="E56" s="87"/>
      <c r="F56" s="87"/>
      <c r="G56" s="87"/>
      <c r="H56" s="87"/>
      <c r="I56" s="87"/>
      <c r="J56" s="87"/>
      <c r="K56" s="87"/>
      <c r="L56" s="87"/>
      <c r="M56" s="88"/>
      <c r="N56" s="89" t="s">
        <v>50</v>
      </c>
      <c r="O56" s="90"/>
      <c r="P56" s="90">
        <f>O55*10%</f>
        <v>375900</v>
      </c>
    </row>
    <row r="57" spans="1:16" ht="18" customHeight="1" thickBot="1" x14ac:dyDescent="0.25">
      <c r="A57" s="87"/>
      <c r="B57" s="57"/>
      <c r="C57" s="56"/>
      <c r="D57" s="58"/>
      <c r="E57" s="87"/>
      <c r="F57" s="87"/>
      <c r="G57" s="87"/>
      <c r="H57" s="87"/>
      <c r="I57" s="87"/>
      <c r="J57" s="87"/>
      <c r="K57" s="87"/>
      <c r="L57" s="87"/>
      <c r="M57" s="88"/>
      <c r="N57" s="91" t="s">
        <v>51</v>
      </c>
      <c r="O57" s="92"/>
      <c r="P57" s="92">
        <f>O55-P56</f>
        <v>3383100</v>
      </c>
    </row>
    <row r="58" spans="1:16" ht="18" customHeight="1" x14ac:dyDescent="0.2">
      <c r="A58" s="11"/>
      <c r="H58" s="64"/>
      <c r="N58" s="63" t="s">
        <v>30</v>
      </c>
      <c r="P58" s="70">
        <f>P57*1%</f>
        <v>33831</v>
      </c>
    </row>
    <row r="59" spans="1:16" ht="18" customHeight="1" thickBot="1" x14ac:dyDescent="0.25">
      <c r="A59" s="11"/>
      <c r="H59" s="64"/>
      <c r="N59" s="63" t="s">
        <v>52</v>
      </c>
      <c r="P59" s="72">
        <f>P57*2%</f>
        <v>67662</v>
      </c>
    </row>
    <row r="60" spans="1:16" ht="18" customHeight="1" x14ac:dyDescent="0.2">
      <c r="A60" s="11"/>
      <c r="H60" s="64"/>
      <c r="N60" s="67" t="s">
        <v>31</v>
      </c>
      <c r="O60" s="68"/>
      <c r="P60" s="71">
        <f>P57+P58-P59</f>
        <v>3349269</v>
      </c>
    </row>
    <row r="62" spans="1:16" x14ac:dyDescent="0.2">
      <c r="A62" s="11"/>
      <c r="H62" s="64"/>
      <c r="P62" s="72"/>
    </row>
    <row r="63" spans="1:16" x14ac:dyDescent="0.2">
      <c r="A63" s="11"/>
      <c r="H63" s="64"/>
      <c r="O63" s="59"/>
      <c r="P63" s="72"/>
    </row>
    <row r="64" spans="1:16" s="3" customFormat="1" x14ac:dyDescent="0.25">
      <c r="A64" s="11"/>
      <c r="B64" s="2"/>
      <c r="C64" s="2"/>
      <c r="E64" s="12"/>
      <c r="H64" s="64"/>
      <c r="N64" s="15"/>
      <c r="O64" s="15"/>
      <c r="P64" s="15"/>
    </row>
    <row r="65" spans="1:16" s="3" customFormat="1" x14ac:dyDescent="0.25">
      <c r="A65" s="11"/>
      <c r="B65" s="2"/>
      <c r="C65" s="2"/>
      <c r="E65" s="12"/>
      <c r="H65" s="64"/>
      <c r="N65" s="15"/>
      <c r="O65" s="15"/>
      <c r="P65" s="15"/>
    </row>
    <row r="66" spans="1:16" s="3" customFormat="1" x14ac:dyDescent="0.25">
      <c r="A66" s="11"/>
      <c r="B66" s="2"/>
      <c r="C66" s="2"/>
      <c r="E66" s="12"/>
      <c r="H66" s="64"/>
      <c r="N66" s="15"/>
      <c r="O66" s="15"/>
      <c r="P66" s="15"/>
    </row>
    <row r="67" spans="1:16" s="3" customFormat="1" x14ac:dyDescent="0.25">
      <c r="A67" s="11"/>
      <c r="B67" s="2"/>
      <c r="C67" s="2"/>
      <c r="E67" s="12"/>
      <c r="H67" s="64"/>
      <c r="N67" s="15"/>
      <c r="O67" s="15"/>
      <c r="P67" s="15"/>
    </row>
    <row r="68" spans="1:16" s="3" customFormat="1" x14ac:dyDescent="0.25">
      <c r="A68" s="11"/>
      <c r="B68" s="2"/>
      <c r="C68" s="2"/>
      <c r="E68" s="12"/>
      <c r="H68" s="64"/>
      <c r="N68" s="15"/>
      <c r="O68" s="15"/>
      <c r="P68" s="15"/>
    </row>
    <row r="69" spans="1:16" s="3" customFormat="1" x14ac:dyDescent="0.25">
      <c r="A69" s="11"/>
      <c r="B69" s="2"/>
      <c r="C69" s="2"/>
      <c r="E69" s="12"/>
      <c r="H69" s="64"/>
      <c r="N69" s="15"/>
      <c r="O69" s="15"/>
      <c r="P69" s="15"/>
    </row>
    <row r="70" spans="1:16" s="3" customFormat="1" x14ac:dyDescent="0.25">
      <c r="A70" s="11"/>
      <c r="B70" s="2"/>
      <c r="C70" s="2"/>
      <c r="E70" s="12"/>
      <c r="H70" s="64"/>
      <c r="N70" s="15"/>
      <c r="O70" s="15"/>
      <c r="P70" s="15"/>
    </row>
    <row r="71" spans="1:16" s="3" customFormat="1" x14ac:dyDescent="0.25">
      <c r="A71" s="11"/>
      <c r="B71" s="2"/>
      <c r="C71" s="2"/>
      <c r="E71" s="12"/>
      <c r="H71" s="64"/>
      <c r="N71" s="15"/>
      <c r="O71" s="15"/>
      <c r="P71" s="15"/>
    </row>
    <row r="72" spans="1:16" s="3" customFormat="1" x14ac:dyDescent="0.25">
      <c r="A72" s="11"/>
      <c r="B72" s="2"/>
      <c r="C72" s="2"/>
      <c r="E72" s="12"/>
      <c r="H72" s="64"/>
      <c r="N72" s="15"/>
      <c r="O72" s="15"/>
      <c r="P72" s="15"/>
    </row>
    <row r="73" spans="1:16" s="3" customFormat="1" x14ac:dyDescent="0.25">
      <c r="A73" s="11"/>
      <c r="B73" s="2"/>
      <c r="C73" s="2"/>
      <c r="E73" s="12"/>
      <c r="H73" s="64"/>
      <c r="N73" s="15"/>
      <c r="O73" s="15"/>
      <c r="P73" s="15"/>
    </row>
    <row r="74" spans="1:16" s="3" customFormat="1" x14ac:dyDescent="0.25">
      <c r="A74" s="11"/>
      <c r="B74" s="2"/>
      <c r="C74" s="2"/>
      <c r="E74" s="12"/>
      <c r="H74" s="64"/>
      <c r="N74" s="15"/>
      <c r="O74" s="15"/>
      <c r="P74" s="15"/>
    </row>
    <row r="75" spans="1:16" s="3" customFormat="1" x14ac:dyDescent="0.25">
      <c r="A75" s="11"/>
      <c r="B75" s="2"/>
      <c r="C75" s="2"/>
      <c r="E75" s="12"/>
      <c r="H75" s="64"/>
      <c r="N75" s="15"/>
      <c r="O75" s="15"/>
      <c r="P75" s="15"/>
    </row>
  </sheetData>
  <mergeCells count="2">
    <mergeCell ref="A55:L55"/>
    <mergeCell ref="O55:P55"/>
  </mergeCells>
  <conditionalFormatting sqref="B3">
    <cfRule type="duplicateValues" dxfId="277" priority="2"/>
  </conditionalFormatting>
  <conditionalFormatting sqref="B4">
    <cfRule type="duplicateValues" dxfId="276" priority="1"/>
  </conditionalFormatting>
  <conditionalFormatting sqref="B5:B54">
    <cfRule type="duplicateValues" dxfId="275" priority="2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5"/>
  <sheetViews>
    <sheetView zoomScale="110" zoomScaleNormal="110" workbookViewId="0">
      <pane xSplit="3" ySplit="2" topLeftCell="D9" activePane="bottomRight" state="frozen"/>
      <selection pane="topRight" activeCell="B1" sqref="B1"/>
      <selection pane="bottomLeft" activeCell="A3" sqref="A3"/>
      <selection pane="bottomRight" activeCell="C9" sqref="C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8554687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43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38</v>
      </c>
      <c r="J2" s="7" t="s">
        <v>39</v>
      </c>
      <c r="K2" s="7" t="s">
        <v>40</v>
      </c>
      <c r="L2" s="62" t="s">
        <v>44</v>
      </c>
      <c r="M2" s="62" t="s">
        <v>45</v>
      </c>
      <c r="N2" s="62" t="s">
        <v>6</v>
      </c>
      <c r="O2" s="62" t="s">
        <v>46</v>
      </c>
      <c r="P2" s="62" t="s">
        <v>47</v>
      </c>
    </row>
    <row r="3" spans="1:16" ht="22.5" customHeight="1" x14ac:dyDescent="0.2">
      <c r="A3" s="84" t="s">
        <v>2024</v>
      </c>
      <c r="B3" s="75" t="s">
        <v>275</v>
      </c>
      <c r="C3" s="9" t="s">
        <v>276</v>
      </c>
      <c r="D3" s="77" t="s">
        <v>213</v>
      </c>
      <c r="E3" s="13">
        <v>44440</v>
      </c>
      <c r="F3" s="77" t="s">
        <v>298</v>
      </c>
      <c r="G3" s="13">
        <v>44441</v>
      </c>
      <c r="H3" s="10" t="s">
        <v>1172</v>
      </c>
      <c r="I3" s="1">
        <v>58</v>
      </c>
      <c r="J3" s="1">
        <v>40</v>
      </c>
      <c r="K3" s="1">
        <v>10</v>
      </c>
      <c r="L3" s="1">
        <v>10</v>
      </c>
      <c r="M3" s="81">
        <v>5.8</v>
      </c>
      <c r="N3" s="8">
        <v>10</v>
      </c>
      <c r="O3" s="65">
        <v>3000</v>
      </c>
      <c r="P3" s="66">
        <f>Table224578910112345[[#This Row],[PEMBULATAN]]*O3</f>
        <v>30000</v>
      </c>
    </row>
    <row r="4" spans="1:16" ht="22.5" customHeight="1" x14ac:dyDescent="0.2">
      <c r="A4" s="14"/>
      <c r="B4" s="76"/>
      <c r="C4" s="9" t="s">
        <v>277</v>
      </c>
      <c r="D4" s="77" t="s">
        <v>213</v>
      </c>
      <c r="E4" s="13">
        <v>44440</v>
      </c>
      <c r="F4" s="77" t="s">
        <v>298</v>
      </c>
      <c r="G4" s="13">
        <v>44441</v>
      </c>
      <c r="H4" s="10" t="s">
        <v>1172</v>
      </c>
      <c r="I4" s="1">
        <v>10</v>
      </c>
      <c r="J4" s="1">
        <v>28</v>
      </c>
      <c r="K4" s="1">
        <v>20</v>
      </c>
      <c r="L4" s="1">
        <v>10</v>
      </c>
      <c r="M4" s="81">
        <v>1.4</v>
      </c>
      <c r="N4" s="8">
        <v>10</v>
      </c>
      <c r="O4" s="65">
        <v>3000</v>
      </c>
      <c r="P4" s="66">
        <f>Table224578910112345[[#This Row],[PEMBULATAN]]*O4</f>
        <v>30000</v>
      </c>
    </row>
    <row r="5" spans="1:16" ht="22.5" customHeight="1" x14ac:dyDescent="0.2">
      <c r="A5" s="14"/>
      <c r="B5" s="14"/>
      <c r="C5" s="9" t="s">
        <v>278</v>
      </c>
      <c r="D5" s="77" t="s">
        <v>213</v>
      </c>
      <c r="E5" s="13">
        <v>44440</v>
      </c>
      <c r="F5" s="77" t="s">
        <v>298</v>
      </c>
      <c r="G5" s="13">
        <v>44441</v>
      </c>
      <c r="H5" s="10" t="s">
        <v>1172</v>
      </c>
      <c r="I5" s="1">
        <v>58</v>
      </c>
      <c r="J5" s="1">
        <v>40</v>
      </c>
      <c r="K5" s="1">
        <v>10</v>
      </c>
      <c r="L5" s="1">
        <v>10</v>
      </c>
      <c r="M5" s="81">
        <v>5.8</v>
      </c>
      <c r="N5" s="8">
        <v>10</v>
      </c>
      <c r="O5" s="65">
        <v>3000</v>
      </c>
      <c r="P5" s="66">
        <f>Table224578910112345[[#This Row],[PEMBULATAN]]*O5</f>
        <v>30000</v>
      </c>
    </row>
    <row r="6" spans="1:16" ht="22.5" customHeight="1" x14ac:dyDescent="0.2">
      <c r="A6" s="14"/>
      <c r="B6" s="14"/>
      <c r="C6" s="74" t="s">
        <v>279</v>
      </c>
      <c r="D6" s="79" t="s">
        <v>213</v>
      </c>
      <c r="E6" s="13">
        <v>44440</v>
      </c>
      <c r="F6" s="77" t="s">
        <v>298</v>
      </c>
      <c r="G6" s="13">
        <v>44441</v>
      </c>
      <c r="H6" s="78" t="s">
        <v>1172</v>
      </c>
      <c r="I6" s="16">
        <v>44</v>
      </c>
      <c r="J6" s="16">
        <v>34</v>
      </c>
      <c r="K6" s="16">
        <v>28</v>
      </c>
      <c r="L6" s="16">
        <v>10</v>
      </c>
      <c r="M6" s="82">
        <v>10.472</v>
      </c>
      <c r="N6" s="73">
        <v>11</v>
      </c>
      <c r="O6" s="65">
        <v>3000</v>
      </c>
      <c r="P6" s="66">
        <f>Table224578910112345[[#This Row],[PEMBULATAN]]*O6</f>
        <v>33000</v>
      </c>
    </row>
    <row r="7" spans="1:16" ht="22.5" customHeight="1" x14ac:dyDescent="0.2">
      <c r="A7" s="14"/>
      <c r="B7" s="14"/>
      <c r="C7" s="74" t="s">
        <v>280</v>
      </c>
      <c r="D7" s="79" t="s">
        <v>213</v>
      </c>
      <c r="E7" s="13">
        <v>44440</v>
      </c>
      <c r="F7" s="77" t="s">
        <v>298</v>
      </c>
      <c r="G7" s="13">
        <v>44441</v>
      </c>
      <c r="H7" s="78" t="s">
        <v>1172</v>
      </c>
      <c r="I7" s="16">
        <v>44</v>
      </c>
      <c r="J7" s="16">
        <v>34</v>
      </c>
      <c r="K7" s="16">
        <v>28</v>
      </c>
      <c r="L7" s="16">
        <v>10</v>
      </c>
      <c r="M7" s="82">
        <v>10.472</v>
      </c>
      <c r="N7" s="73">
        <v>11</v>
      </c>
      <c r="O7" s="65">
        <v>3000</v>
      </c>
      <c r="P7" s="66">
        <f>Table224578910112345[[#This Row],[PEMBULATAN]]*O7</f>
        <v>33000</v>
      </c>
    </row>
    <row r="8" spans="1:16" ht="22.5" customHeight="1" x14ac:dyDescent="0.2">
      <c r="A8" s="14"/>
      <c r="B8" s="14"/>
      <c r="C8" s="74" t="s">
        <v>281</v>
      </c>
      <c r="D8" s="79" t="s">
        <v>213</v>
      </c>
      <c r="E8" s="13">
        <v>44440</v>
      </c>
      <c r="F8" s="77" t="s">
        <v>298</v>
      </c>
      <c r="G8" s="13">
        <v>44441</v>
      </c>
      <c r="H8" s="78" t="s">
        <v>1172</v>
      </c>
      <c r="I8" s="16">
        <v>46</v>
      </c>
      <c r="J8" s="16">
        <v>28</v>
      </c>
      <c r="K8" s="16">
        <v>26</v>
      </c>
      <c r="L8" s="16">
        <v>6</v>
      </c>
      <c r="M8" s="82">
        <v>8.3719999999999999</v>
      </c>
      <c r="N8" s="73">
        <v>9</v>
      </c>
      <c r="O8" s="65">
        <v>3000</v>
      </c>
      <c r="P8" s="66">
        <f>Table224578910112345[[#This Row],[PEMBULATAN]]*O8</f>
        <v>27000</v>
      </c>
    </row>
    <row r="9" spans="1:16" ht="22.5" customHeight="1" x14ac:dyDescent="0.2">
      <c r="A9" s="14"/>
      <c r="B9" s="14"/>
      <c r="C9" s="74" t="s">
        <v>282</v>
      </c>
      <c r="D9" s="79" t="s">
        <v>213</v>
      </c>
      <c r="E9" s="13">
        <v>44440</v>
      </c>
      <c r="F9" s="77" t="s">
        <v>298</v>
      </c>
      <c r="G9" s="13">
        <v>44441</v>
      </c>
      <c r="H9" s="78" t="s">
        <v>1172</v>
      </c>
      <c r="I9" s="16">
        <v>40</v>
      </c>
      <c r="J9" s="16">
        <v>30</v>
      </c>
      <c r="K9" s="16">
        <v>14</v>
      </c>
      <c r="L9" s="16">
        <v>10</v>
      </c>
      <c r="M9" s="82">
        <v>4.2</v>
      </c>
      <c r="N9" s="73">
        <v>10</v>
      </c>
      <c r="O9" s="65">
        <v>3000</v>
      </c>
      <c r="P9" s="66">
        <f>Table224578910112345[[#This Row],[PEMBULATAN]]*O9</f>
        <v>30000</v>
      </c>
    </row>
    <row r="10" spans="1:16" ht="22.5" customHeight="1" x14ac:dyDescent="0.2">
      <c r="A10" s="14"/>
      <c r="B10" s="14"/>
      <c r="C10" s="74" t="s">
        <v>283</v>
      </c>
      <c r="D10" s="79" t="s">
        <v>213</v>
      </c>
      <c r="E10" s="13">
        <v>44440</v>
      </c>
      <c r="F10" s="77" t="s">
        <v>298</v>
      </c>
      <c r="G10" s="13">
        <v>44441</v>
      </c>
      <c r="H10" s="78" t="s">
        <v>1172</v>
      </c>
      <c r="I10" s="16">
        <v>35</v>
      </c>
      <c r="J10" s="16">
        <v>35</v>
      </c>
      <c r="K10" s="16">
        <v>20</v>
      </c>
      <c r="L10" s="16">
        <v>12</v>
      </c>
      <c r="M10" s="82">
        <v>6.125</v>
      </c>
      <c r="N10" s="73">
        <v>12</v>
      </c>
      <c r="O10" s="65">
        <v>3000</v>
      </c>
      <c r="P10" s="66">
        <f>Table224578910112345[[#This Row],[PEMBULATAN]]*O10</f>
        <v>36000</v>
      </c>
    </row>
    <row r="11" spans="1:16" ht="22.5" customHeight="1" x14ac:dyDescent="0.2">
      <c r="A11" s="14"/>
      <c r="B11" s="14"/>
      <c r="C11" s="74" t="s">
        <v>284</v>
      </c>
      <c r="D11" s="79" t="s">
        <v>213</v>
      </c>
      <c r="E11" s="13">
        <v>44440</v>
      </c>
      <c r="F11" s="77" t="s">
        <v>298</v>
      </c>
      <c r="G11" s="13">
        <v>44441</v>
      </c>
      <c r="H11" s="78" t="s">
        <v>1172</v>
      </c>
      <c r="I11" s="16">
        <v>80</v>
      </c>
      <c r="J11" s="16">
        <v>50</v>
      </c>
      <c r="K11" s="16">
        <v>10</v>
      </c>
      <c r="L11" s="16">
        <v>10</v>
      </c>
      <c r="M11" s="82">
        <v>10</v>
      </c>
      <c r="N11" s="73">
        <v>10</v>
      </c>
      <c r="O11" s="65">
        <v>3000</v>
      </c>
      <c r="P11" s="66">
        <f>Table224578910112345[[#This Row],[PEMBULATAN]]*O11</f>
        <v>30000</v>
      </c>
    </row>
    <row r="12" spans="1:16" ht="22.5" customHeight="1" x14ac:dyDescent="0.2">
      <c r="A12" s="14"/>
      <c r="B12" s="14"/>
      <c r="C12" s="74" t="s">
        <v>285</v>
      </c>
      <c r="D12" s="79" t="s">
        <v>213</v>
      </c>
      <c r="E12" s="13">
        <v>44440</v>
      </c>
      <c r="F12" s="77" t="s">
        <v>298</v>
      </c>
      <c r="G12" s="13">
        <v>44441</v>
      </c>
      <c r="H12" s="78" t="s">
        <v>1172</v>
      </c>
      <c r="I12" s="16">
        <v>44</v>
      </c>
      <c r="J12" s="16">
        <v>34</v>
      </c>
      <c r="K12" s="16">
        <v>28</v>
      </c>
      <c r="L12" s="16">
        <v>10</v>
      </c>
      <c r="M12" s="82">
        <v>10.472</v>
      </c>
      <c r="N12" s="73">
        <v>11</v>
      </c>
      <c r="O12" s="65">
        <v>3000</v>
      </c>
      <c r="P12" s="66">
        <f>Table224578910112345[[#This Row],[PEMBULATAN]]*O12</f>
        <v>33000</v>
      </c>
    </row>
    <row r="13" spans="1:16" ht="22.5" customHeight="1" x14ac:dyDescent="0.2">
      <c r="A13" s="14"/>
      <c r="B13" s="14"/>
      <c r="C13" s="74" t="s">
        <v>286</v>
      </c>
      <c r="D13" s="79" t="s">
        <v>213</v>
      </c>
      <c r="E13" s="13">
        <v>44440</v>
      </c>
      <c r="F13" s="77" t="s">
        <v>298</v>
      </c>
      <c r="G13" s="13">
        <v>44441</v>
      </c>
      <c r="H13" s="78" t="s">
        <v>1172</v>
      </c>
      <c r="I13" s="16">
        <v>80</v>
      </c>
      <c r="J13" s="16">
        <v>50</v>
      </c>
      <c r="K13" s="16">
        <v>10</v>
      </c>
      <c r="L13" s="16">
        <v>10</v>
      </c>
      <c r="M13" s="82">
        <v>10</v>
      </c>
      <c r="N13" s="73">
        <v>10</v>
      </c>
      <c r="O13" s="65">
        <v>3000</v>
      </c>
      <c r="P13" s="66">
        <f>Table224578910112345[[#This Row],[PEMBULATAN]]*O13</f>
        <v>30000</v>
      </c>
    </row>
    <row r="14" spans="1:16" ht="22.5" customHeight="1" x14ac:dyDescent="0.2">
      <c r="A14" s="14"/>
      <c r="B14" s="14"/>
      <c r="C14" s="74" t="s">
        <v>287</v>
      </c>
      <c r="D14" s="79" t="s">
        <v>213</v>
      </c>
      <c r="E14" s="13">
        <v>44440</v>
      </c>
      <c r="F14" s="77" t="s">
        <v>298</v>
      </c>
      <c r="G14" s="13">
        <v>44441</v>
      </c>
      <c r="H14" s="78" t="s">
        <v>1172</v>
      </c>
      <c r="I14" s="16">
        <v>80</v>
      </c>
      <c r="J14" s="16">
        <v>50</v>
      </c>
      <c r="K14" s="16">
        <v>10</v>
      </c>
      <c r="L14" s="16">
        <v>10</v>
      </c>
      <c r="M14" s="82">
        <v>10</v>
      </c>
      <c r="N14" s="73">
        <v>10</v>
      </c>
      <c r="O14" s="65">
        <v>3000</v>
      </c>
      <c r="P14" s="66">
        <f>Table224578910112345[[#This Row],[PEMBULATAN]]*O14</f>
        <v>30000</v>
      </c>
    </row>
    <row r="15" spans="1:16" ht="22.5" customHeight="1" x14ac:dyDescent="0.2">
      <c r="A15" s="14"/>
      <c r="B15" s="14"/>
      <c r="C15" s="74" t="s">
        <v>288</v>
      </c>
      <c r="D15" s="79" t="s">
        <v>213</v>
      </c>
      <c r="E15" s="13">
        <v>44440</v>
      </c>
      <c r="F15" s="77" t="s">
        <v>298</v>
      </c>
      <c r="G15" s="13">
        <v>44441</v>
      </c>
      <c r="H15" s="78" t="s">
        <v>1172</v>
      </c>
      <c r="I15" s="16">
        <v>58</v>
      </c>
      <c r="J15" s="16">
        <v>40</v>
      </c>
      <c r="K15" s="16">
        <v>10</v>
      </c>
      <c r="L15" s="16">
        <v>10</v>
      </c>
      <c r="M15" s="82">
        <v>5.8</v>
      </c>
      <c r="N15" s="73">
        <v>10</v>
      </c>
      <c r="O15" s="65">
        <v>3000</v>
      </c>
      <c r="P15" s="66">
        <f>Table224578910112345[[#This Row],[PEMBULATAN]]*O15</f>
        <v>30000</v>
      </c>
    </row>
    <row r="16" spans="1:16" ht="22.5" customHeight="1" x14ac:dyDescent="0.2">
      <c r="A16" s="14"/>
      <c r="B16" s="14"/>
      <c r="C16" s="74" t="s">
        <v>289</v>
      </c>
      <c r="D16" s="79" t="s">
        <v>213</v>
      </c>
      <c r="E16" s="13">
        <v>44440</v>
      </c>
      <c r="F16" s="77" t="s">
        <v>298</v>
      </c>
      <c r="G16" s="13">
        <v>44441</v>
      </c>
      <c r="H16" s="78" t="s">
        <v>1172</v>
      </c>
      <c r="I16" s="16">
        <v>58</v>
      </c>
      <c r="J16" s="16">
        <v>40</v>
      </c>
      <c r="K16" s="16">
        <v>10</v>
      </c>
      <c r="L16" s="16">
        <v>10</v>
      </c>
      <c r="M16" s="82">
        <v>5.8</v>
      </c>
      <c r="N16" s="73">
        <v>10</v>
      </c>
      <c r="O16" s="65">
        <v>3000</v>
      </c>
      <c r="P16" s="66">
        <f>Table224578910112345[[#This Row],[PEMBULATAN]]*O16</f>
        <v>30000</v>
      </c>
    </row>
    <row r="17" spans="1:16" ht="22.5" customHeight="1" x14ac:dyDescent="0.2">
      <c r="A17" s="14"/>
      <c r="B17" s="14"/>
      <c r="C17" s="74" t="s">
        <v>290</v>
      </c>
      <c r="D17" s="79" t="s">
        <v>213</v>
      </c>
      <c r="E17" s="13">
        <v>44440</v>
      </c>
      <c r="F17" s="77" t="s">
        <v>298</v>
      </c>
      <c r="G17" s="13">
        <v>44441</v>
      </c>
      <c r="H17" s="78" t="s">
        <v>1172</v>
      </c>
      <c r="I17" s="16">
        <v>42</v>
      </c>
      <c r="J17" s="16">
        <v>37</v>
      </c>
      <c r="K17" s="16">
        <v>20</v>
      </c>
      <c r="L17" s="16">
        <v>10</v>
      </c>
      <c r="M17" s="82">
        <v>7.77</v>
      </c>
      <c r="N17" s="73">
        <v>10</v>
      </c>
      <c r="O17" s="65">
        <v>3000</v>
      </c>
      <c r="P17" s="66">
        <f>Table224578910112345[[#This Row],[PEMBULATAN]]*O17</f>
        <v>30000</v>
      </c>
    </row>
    <row r="18" spans="1:16" ht="22.5" customHeight="1" x14ac:dyDescent="0.2">
      <c r="A18" s="14"/>
      <c r="B18" s="14"/>
      <c r="C18" s="74" t="s">
        <v>291</v>
      </c>
      <c r="D18" s="79" t="s">
        <v>213</v>
      </c>
      <c r="E18" s="13">
        <v>44440</v>
      </c>
      <c r="F18" s="77" t="s">
        <v>298</v>
      </c>
      <c r="G18" s="13">
        <v>44441</v>
      </c>
      <c r="H18" s="78" t="s">
        <v>1172</v>
      </c>
      <c r="I18" s="16">
        <v>42</v>
      </c>
      <c r="J18" s="16">
        <v>37</v>
      </c>
      <c r="K18" s="16">
        <v>20</v>
      </c>
      <c r="L18" s="16">
        <v>10</v>
      </c>
      <c r="M18" s="82">
        <v>7.77</v>
      </c>
      <c r="N18" s="73">
        <v>10</v>
      </c>
      <c r="O18" s="65">
        <v>3000</v>
      </c>
      <c r="P18" s="66">
        <f>Table224578910112345[[#This Row],[PEMBULATAN]]*O18</f>
        <v>30000</v>
      </c>
    </row>
    <row r="19" spans="1:16" ht="22.5" customHeight="1" x14ac:dyDescent="0.2">
      <c r="A19" s="14"/>
      <c r="B19" s="14"/>
      <c r="C19" s="74" t="s">
        <v>292</v>
      </c>
      <c r="D19" s="79" t="s">
        <v>213</v>
      </c>
      <c r="E19" s="13">
        <v>44440</v>
      </c>
      <c r="F19" s="77" t="s">
        <v>298</v>
      </c>
      <c r="G19" s="13">
        <v>44441</v>
      </c>
      <c r="H19" s="78" t="s">
        <v>1172</v>
      </c>
      <c r="I19" s="16">
        <v>35</v>
      </c>
      <c r="J19" s="16">
        <v>35</v>
      </c>
      <c r="K19" s="16">
        <v>20</v>
      </c>
      <c r="L19" s="16">
        <v>12</v>
      </c>
      <c r="M19" s="82">
        <v>6.125</v>
      </c>
      <c r="N19" s="73">
        <v>12</v>
      </c>
      <c r="O19" s="65">
        <v>3000</v>
      </c>
      <c r="P19" s="66">
        <f>Table224578910112345[[#This Row],[PEMBULATAN]]*O19</f>
        <v>36000</v>
      </c>
    </row>
    <row r="20" spans="1:16" ht="22.5" customHeight="1" x14ac:dyDescent="0.2">
      <c r="A20" s="14"/>
      <c r="B20" s="14"/>
      <c r="C20" s="74" t="s">
        <v>293</v>
      </c>
      <c r="D20" s="79" t="s">
        <v>213</v>
      </c>
      <c r="E20" s="13">
        <v>44440</v>
      </c>
      <c r="F20" s="77" t="s">
        <v>298</v>
      </c>
      <c r="G20" s="13">
        <v>44441</v>
      </c>
      <c r="H20" s="78" t="s">
        <v>1172</v>
      </c>
      <c r="I20" s="16">
        <v>80</v>
      </c>
      <c r="J20" s="16">
        <v>50</v>
      </c>
      <c r="K20" s="16">
        <v>10</v>
      </c>
      <c r="L20" s="16">
        <v>10</v>
      </c>
      <c r="M20" s="82">
        <v>10</v>
      </c>
      <c r="N20" s="73">
        <v>10</v>
      </c>
      <c r="O20" s="65">
        <v>3000</v>
      </c>
      <c r="P20" s="66">
        <f>Table224578910112345[[#This Row],[PEMBULATAN]]*O20</f>
        <v>30000</v>
      </c>
    </row>
    <row r="21" spans="1:16" ht="22.5" customHeight="1" x14ac:dyDescent="0.2">
      <c r="A21" s="14"/>
      <c r="B21" s="14"/>
      <c r="C21" s="74" t="s">
        <v>294</v>
      </c>
      <c r="D21" s="79" t="s">
        <v>213</v>
      </c>
      <c r="E21" s="13">
        <v>44440</v>
      </c>
      <c r="F21" s="77" t="s">
        <v>298</v>
      </c>
      <c r="G21" s="13">
        <v>44441</v>
      </c>
      <c r="H21" s="78" t="s">
        <v>1172</v>
      </c>
      <c r="I21" s="16">
        <v>80</v>
      </c>
      <c r="J21" s="16">
        <v>50</v>
      </c>
      <c r="K21" s="16">
        <v>10</v>
      </c>
      <c r="L21" s="16">
        <v>10</v>
      </c>
      <c r="M21" s="82">
        <v>10</v>
      </c>
      <c r="N21" s="73">
        <v>10</v>
      </c>
      <c r="O21" s="65">
        <v>3000</v>
      </c>
      <c r="P21" s="66">
        <f>Table224578910112345[[#This Row],[PEMBULATAN]]*O21</f>
        <v>30000</v>
      </c>
    </row>
    <row r="22" spans="1:16" ht="22.5" customHeight="1" x14ac:dyDescent="0.2">
      <c r="A22" s="14"/>
      <c r="B22" s="14"/>
      <c r="C22" s="74" t="s">
        <v>295</v>
      </c>
      <c r="D22" s="79" t="s">
        <v>213</v>
      </c>
      <c r="E22" s="13">
        <v>44440</v>
      </c>
      <c r="F22" s="77" t="s">
        <v>298</v>
      </c>
      <c r="G22" s="13">
        <v>44441</v>
      </c>
      <c r="H22" s="78" t="s">
        <v>1172</v>
      </c>
      <c r="I22" s="16">
        <v>44</v>
      </c>
      <c r="J22" s="16">
        <v>34</v>
      </c>
      <c r="K22" s="16">
        <v>28</v>
      </c>
      <c r="L22" s="16">
        <v>10</v>
      </c>
      <c r="M22" s="82">
        <v>10.472</v>
      </c>
      <c r="N22" s="73">
        <v>11</v>
      </c>
      <c r="O22" s="65">
        <v>3000</v>
      </c>
      <c r="P22" s="66">
        <f>Table224578910112345[[#This Row],[PEMBULATAN]]*O22</f>
        <v>33000</v>
      </c>
    </row>
    <row r="23" spans="1:16" ht="22.5" customHeight="1" x14ac:dyDescent="0.2">
      <c r="A23" s="14"/>
      <c r="B23" s="14"/>
      <c r="C23" s="74" t="s">
        <v>296</v>
      </c>
      <c r="D23" s="79" t="s">
        <v>213</v>
      </c>
      <c r="E23" s="13">
        <v>44440</v>
      </c>
      <c r="F23" s="77" t="s">
        <v>298</v>
      </c>
      <c r="G23" s="13">
        <v>44441</v>
      </c>
      <c r="H23" s="78" t="s">
        <v>1172</v>
      </c>
      <c r="I23" s="16">
        <v>44</v>
      </c>
      <c r="J23" s="16">
        <v>34</v>
      </c>
      <c r="K23" s="16">
        <v>28</v>
      </c>
      <c r="L23" s="16">
        <v>12</v>
      </c>
      <c r="M23" s="82">
        <v>10.472</v>
      </c>
      <c r="N23" s="73">
        <v>12</v>
      </c>
      <c r="O23" s="65">
        <v>3000</v>
      </c>
      <c r="P23" s="66">
        <f>Table224578910112345[[#This Row],[PEMBULATAN]]*O23</f>
        <v>36000</v>
      </c>
    </row>
    <row r="24" spans="1:16" ht="22.5" customHeight="1" x14ac:dyDescent="0.2">
      <c r="A24" s="14"/>
      <c r="B24" s="14"/>
      <c r="C24" s="74" t="s">
        <v>297</v>
      </c>
      <c r="D24" s="79" t="s">
        <v>213</v>
      </c>
      <c r="E24" s="13">
        <v>44440</v>
      </c>
      <c r="F24" s="77" t="s">
        <v>298</v>
      </c>
      <c r="G24" s="13">
        <v>44441</v>
      </c>
      <c r="H24" s="78" t="s">
        <v>1172</v>
      </c>
      <c r="I24" s="16">
        <v>86</v>
      </c>
      <c r="J24" s="16">
        <v>40</v>
      </c>
      <c r="K24" s="16">
        <v>20</v>
      </c>
      <c r="L24" s="16">
        <v>9</v>
      </c>
      <c r="M24" s="82">
        <v>17.2</v>
      </c>
      <c r="N24" s="73">
        <v>17</v>
      </c>
      <c r="O24" s="65">
        <v>3000</v>
      </c>
      <c r="P24" s="66">
        <f>Table224578910112345[[#This Row],[PEMBULATAN]]*O24</f>
        <v>51000</v>
      </c>
    </row>
    <row r="25" spans="1:16" ht="22.5" customHeight="1" x14ac:dyDescent="0.2">
      <c r="A25" s="124" t="s">
        <v>29</v>
      </c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6"/>
      <c r="M25" s="80">
        <f>SUBTOTAL(109,Table224578910112345[KG VOLUME])</f>
        <v>184.52199999999999</v>
      </c>
      <c r="N25" s="69">
        <f>SUM(N3:N24)</f>
        <v>236</v>
      </c>
      <c r="O25" s="127">
        <f>SUM(P3:P24)</f>
        <v>708000</v>
      </c>
      <c r="P25" s="128"/>
    </row>
    <row r="26" spans="1:16" ht="18" customHeight="1" x14ac:dyDescent="0.2">
      <c r="A26" s="87"/>
      <c r="B26" s="57" t="s">
        <v>41</v>
      </c>
      <c r="C26" s="56"/>
      <c r="D26" s="58" t="s">
        <v>42</v>
      </c>
      <c r="E26" s="87"/>
      <c r="F26" s="87"/>
      <c r="G26" s="87"/>
      <c r="H26" s="87"/>
      <c r="I26" s="87"/>
      <c r="J26" s="87"/>
      <c r="K26" s="87"/>
      <c r="L26" s="87"/>
      <c r="M26" s="88"/>
      <c r="N26" s="89" t="s">
        <v>50</v>
      </c>
      <c r="O26" s="90"/>
      <c r="P26" s="90">
        <f>O25*10%</f>
        <v>70800</v>
      </c>
    </row>
    <row r="27" spans="1:16" ht="18" customHeight="1" thickBot="1" x14ac:dyDescent="0.25">
      <c r="A27" s="87"/>
      <c r="B27" s="57"/>
      <c r="C27" s="56"/>
      <c r="D27" s="58"/>
      <c r="E27" s="87"/>
      <c r="F27" s="87"/>
      <c r="G27" s="87"/>
      <c r="H27" s="87"/>
      <c r="I27" s="87"/>
      <c r="J27" s="87"/>
      <c r="K27" s="87"/>
      <c r="L27" s="87"/>
      <c r="M27" s="88"/>
      <c r="N27" s="91" t="s">
        <v>51</v>
      </c>
      <c r="O27" s="92"/>
      <c r="P27" s="92">
        <f>O25-P26</f>
        <v>637200</v>
      </c>
    </row>
    <row r="28" spans="1:16" ht="18" customHeight="1" x14ac:dyDescent="0.2">
      <c r="A28" s="11"/>
      <c r="H28" s="64"/>
      <c r="N28" s="63" t="s">
        <v>30</v>
      </c>
      <c r="P28" s="70">
        <f>P27*1%</f>
        <v>6372</v>
      </c>
    </row>
    <row r="29" spans="1:16" ht="18" customHeight="1" thickBot="1" x14ac:dyDescent="0.25">
      <c r="A29" s="11"/>
      <c r="H29" s="64"/>
      <c r="N29" s="63" t="s">
        <v>52</v>
      </c>
      <c r="P29" s="72">
        <f>P27*2%</f>
        <v>12744</v>
      </c>
    </row>
    <row r="30" spans="1:16" ht="18" customHeight="1" x14ac:dyDescent="0.2">
      <c r="A30" s="11"/>
      <c r="H30" s="64"/>
      <c r="N30" s="67" t="s">
        <v>31</v>
      </c>
      <c r="O30" s="68"/>
      <c r="P30" s="71">
        <f>P27+P28-P29</f>
        <v>630828</v>
      </c>
    </row>
    <row r="32" spans="1:16" x14ac:dyDescent="0.2">
      <c r="A32" s="11"/>
      <c r="H32" s="64"/>
      <c r="P32" s="72"/>
    </row>
    <row r="33" spans="1:16" x14ac:dyDescent="0.2">
      <c r="A33" s="11"/>
      <c r="H33" s="64"/>
      <c r="O33" s="59"/>
      <c r="P33" s="72"/>
    </row>
    <row r="34" spans="1:16" s="3" customFormat="1" x14ac:dyDescent="0.25">
      <c r="A34" s="11"/>
      <c r="B34" s="2"/>
      <c r="C34" s="2"/>
      <c r="E34" s="12"/>
      <c r="H34" s="64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4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4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4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4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4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4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4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4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4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4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4"/>
      <c r="N45" s="15"/>
      <c r="O45" s="15"/>
      <c r="P45" s="15"/>
    </row>
  </sheetData>
  <mergeCells count="2">
    <mergeCell ref="A25:L25"/>
    <mergeCell ref="O25:P25"/>
  </mergeCells>
  <conditionalFormatting sqref="B3">
    <cfRule type="duplicateValues" dxfId="259" priority="2"/>
  </conditionalFormatting>
  <conditionalFormatting sqref="B4">
    <cfRule type="duplicateValues" dxfId="258" priority="1"/>
  </conditionalFormatting>
  <conditionalFormatting sqref="B5:B24">
    <cfRule type="duplicateValues" dxfId="257" priority="3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6"/>
  <sheetViews>
    <sheetView zoomScale="110" zoomScaleNormal="110" workbookViewId="0">
      <pane xSplit="3" ySplit="2" topLeftCell="D29" activePane="bottomRight" state="frozen"/>
      <selection pane="topRight" activeCell="B1" sqref="B1"/>
      <selection pane="bottomLeft" activeCell="A3" sqref="A3"/>
      <selection pane="bottomRight" activeCell="C30" sqref="C3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8554687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43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38</v>
      </c>
      <c r="J2" s="7" t="s">
        <v>39</v>
      </c>
      <c r="K2" s="7" t="s">
        <v>40</v>
      </c>
      <c r="L2" s="62" t="s">
        <v>44</v>
      </c>
      <c r="M2" s="62" t="s">
        <v>45</v>
      </c>
      <c r="N2" s="62" t="s">
        <v>6</v>
      </c>
      <c r="O2" s="62" t="s">
        <v>46</v>
      </c>
      <c r="P2" s="62" t="s">
        <v>47</v>
      </c>
    </row>
    <row r="3" spans="1:16" ht="23.25" customHeight="1" x14ac:dyDescent="0.2">
      <c r="A3" s="84" t="s">
        <v>2025</v>
      </c>
      <c r="B3" s="75" t="s">
        <v>1173</v>
      </c>
      <c r="C3" s="9" t="s">
        <v>1174</v>
      </c>
      <c r="D3" s="77" t="s">
        <v>1169</v>
      </c>
      <c r="E3" s="13">
        <v>44440</v>
      </c>
      <c r="F3" s="77" t="s">
        <v>269</v>
      </c>
      <c r="G3" s="13">
        <v>44441</v>
      </c>
      <c r="H3" s="10" t="s">
        <v>1172</v>
      </c>
      <c r="I3" s="1">
        <v>61</v>
      </c>
      <c r="J3" s="1">
        <v>37</v>
      </c>
      <c r="K3" s="1">
        <v>46</v>
      </c>
      <c r="L3" s="1">
        <v>14</v>
      </c>
      <c r="M3" s="81">
        <v>25.955500000000001</v>
      </c>
      <c r="N3" s="8">
        <v>26</v>
      </c>
      <c r="O3" s="65">
        <v>3000</v>
      </c>
      <c r="P3" s="66">
        <f>Table22457891011234535[[#This Row],[PEMBULATAN]]*O3</f>
        <v>78000</v>
      </c>
    </row>
    <row r="4" spans="1:16" ht="23.25" customHeight="1" x14ac:dyDescent="0.2">
      <c r="A4" s="14"/>
      <c r="B4" s="76"/>
      <c r="C4" s="9" t="s">
        <v>1175</v>
      </c>
      <c r="D4" s="77" t="s">
        <v>1169</v>
      </c>
      <c r="E4" s="13">
        <v>44440</v>
      </c>
      <c r="F4" s="77" t="s">
        <v>269</v>
      </c>
      <c r="G4" s="13">
        <v>44441</v>
      </c>
      <c r="H4" s="10" t="s">
        <v>1172</v>
      </c>
      <c r="I4" s="1">
        <v>43</v>
      </c>
      <c r="J4" s="1">
        <v>33</v>
      </c>
      <c r="K4" s="1">
        <v>30</v>
      </c>
      <c r="L4" s="1">
        <v>10</v>
      </c>
      <c r="M4" s="81">
        <v>10.6425</v>
      </c>
      <c r="N4" s="8">
        <v>11</v>
      </c>
      <c r="O4" s="65">
        <v>3000</v>
      </c>
      <c r="P4" s="66">
        <f>Table22457891011234535[[#This Row],[PEMBULATAN]]*O4</f>
        <v>33000</v>
      </c>
    </row>
    <row r="5" spans="1:16" ht="23.25" customHeight="1" x14ac:dyDescent="0.2">
      <c r="A5" s="14"/>
      <c r="B5" s="14"/>
      <c r="C5" s="9" t="s">
        <v>1176</v>
      </c>
      <c r="D5" s="77" t="s">
        <v>1169</v>
      </c>
      <c r="E5" s="13">
        <v>44440</v>
      </c>
      <c r="F5" s="77" t="s">
        <v>269</v>
      </c>
      <c r="G5" s="13">
        <v>44441</v>
      </c>
      <c r="H5" s="10" t="s">
        <v>1172</v>
      </c>
      <c r="I5" s="1">
        <v>150</v>
      </c>
      <c r="J5" s="1">
        <v>67</v>
      </c>
      <c r="K5" s="1">
        <v>40</v>
      </c>
      <c r="L5" s="1">
        <v>16</v>
      </c>
      <c r="M5" s="81">
        <v>100.5</v>
      </c>
      <c r="N5" s="8">
        <v>101</v>
      </c>
      <c r="O5" s="65">
        <v>3000</v>
      </c>
      <c r="P5" s="66">
        <f>Table22457891011234535[[#This Row],[PEMBULATAN]]*O5</f>
        <v>303000</v>
      </c>
    </row>
    <row r="6" spans="1:16" ht="23.25" customHeight="1" x14ac:dyDescent="0.2">
      <c r="A6" s="14"/>
      <c r="B6" s="14"/>
      <c r="C6" s="74" t="s">
        <v>1177</v>
      </c>
      <c r="D6" s="79" t="s">
        <v>1169</v>
      </c>
      <c r="E6" s="13">
        <v>44440</v>
      </c>
      <c r="F6" s="77" t="s">
        <v>269</v>
      </c>
      <c r="G6" s="13">
        <v>44441</v>
      </c>
      <c r="H6" s="78" t="s">
        <v>1172</v>
      </c>
      <c r="I6" s="16">
        <v>150</v>
      </c>
      <c r="J6" s="16">
        <v>67</v>
      </c>
      <c r="K6" s="16">
        <v>40</v>
      </c>
      <c r="L6" s="16">
        <v>16</v>
      </c>
      <c r="M6" s="82">
        <v>100.5</v>
      </c>
      <c r="N6" s="73">
        <v>101</v>
      </c>
      <c r="O6" s="65">
        <v>3000</v>
      </c>
      <c r="P6" s="66">
        <f>Table22457891011234535[[#This Row],[PEMBULATAN]]*O6</f>
        <v>303000</v>
      </c>
    </row>
    <row r="7" spans="1:16" ht="23.25" customHeight="1" x14ac:dyDescent="0.2">
      <c r="A7" s="14"/>
      <c r="B7" s="14"/>
      <c r="C7" s="74" t="s">
        <v>1178</v>
      </c>
      <c r="D7" s="79" t="s">
        <v>1169</v>
      </c>
      <c r="E7" s="13">
        <v>44440</v>
      </c>
      <c r="F7" s="77" t="s">
        <v>269</v>
      </c>
      <c r="G7" s="13">
        <v>44441</v>
      </c>
      <c r="H7" s="78" t="s">
        <v>1172</v>
      </c>
      <c r="I7" s="16">
        <v>150</v>
      </c>
      <c r="J7" s="16">
        <v>67</v>
      </c>
      <c r="K7" s="16">
        <v>40</v>
      </c>
      <c r="L7" s="16">
        <v>16</v>
      </c>
      <c r="M7" s="82">
        <v>100.5</v>
      </c>
      <c r="N7" s="73">
        <v>101</v>
      </c>
      <c r="O7" s="65">
        <v>3000</v>
      </c>
      <c r="P7" s="66">
        <f>Table22457891011234535[[#This Row],[PEMBULATAN]]*O7</f>
        <v>303000</v>
      </c>
    </row>
    <row r="8" spans="1:16" ht="23.25" customHeight="1" x14ac:dyDescent="0.2">
      <c r="A8" s="14"/>
      <c r="B8" s="14"/>
      <c r="C8" s="74" t="s">
        <v>1179</v>
      </c>
      <c r="D8" s="79" t="s">
        <v>1169</v>
      </c>
      <c r="E8" s="13">
        <v>44440</v>
      </c>
      <c r="F8" s="77" t="s">
        <v>269</v>
      </c>
      <c r="G8" s="13">
        <v>44441</v>
      </c>
      <c r="H8" s="78" t="s">
        <v>1172</v>
      </c>
      <c r="I8" s="16">
        <v>150</v>
      </c>
      <c r="J8" s="16">
        <v>67</v>
      </c>
      <c r="K8" s="16">
        <v>40</v>
      </c>
      <c r="L8" s="16">
        <v>16</v>
      </c>
      <c r="M8" s="82">
        <v>100.5</v>
      </c>
      <c r="N8" s="73">
        <v>101</v>
      </c>
      <c r="O8" s="65">
        <v>3000</v>
      </c>
      <c r="P8" s="66">
        <f>Table22457891011234535[[#This Row],[PEMBULATAN]]*O8</f>
        <v>303000</v>
      </c>
    </row>
    <row r="9" spans="1:16" ht="23.25" customHeight="1" x14ac:dyDescent="0.2">
      <c r="A9" s="14"/>
      <c r="B9" s="14"/>
      <c r="C9" s="74" t="s">
        <v>1180</v>
      </c>
      <c r="D9" s="79" t="s">
        <v>1169</v>
      </c>
      <c r="E9" s="13">
        <v>44440</v>
      </c>
      <c r="F9" s="77" t="s">
        <v>269</v>
      </c>
      <c r="G9" s="13">
        <v>44441</v>
      </c>
      <c r="H9" s="78" t="s">
        <v>1172</v>
      </c>
      <c r="I9" s="16">
        <v>150</v>
      </c>
      <c r="J9" s="16">
        <v>67</v>
      </c>
      <c r="K9" s="16">
        <v>40</v>
      </c>
      <c r="L9" s="16">
        <v>16</v>
      </c>
      <c r="M9" s="82">
        <v>100.5</v>
      </c>
      <c r="N9" s="73">
        <v>101</v>
      </c>
      <c r="O9" s="65">
        <v>3000</v>
      </c>
      <c r="P9" s="66">
        <f>Table22457891011234535[[#This Row],[PEMBULATAN]]*O9</f>
        <v>303000</v>
      </c>
    </row>
    <row r="10" spans="1:16" ht="23.25" customHeight="1" x14ac:dyDescent="0.2">
      <c r="A10" s="14"/>
      <c r="B10" s="14"/>
      <c r="C10" s="74" t="s">
        <v>1181</v>
      </c>
      <c r="D10" s="79" t="s">
        <v>1169</v>
      </c>
      <c r="E10" s="13">
        <v>44440</v>
      </c>
      <c r="F10" s="77" t="s">
        <v>269</v>
      </c>
      <c r="G10" s="13">
        <v>44441</v>
      </c>
      <c r="H10" s="78" t="s">
        <v>1172</v>
      </c>
      <c r="I10" s="16">
        <v>65</v>
      </c>
      <c r="J10" s="16">
        <v>56</v>
      </c>
      <c r="K10" s="16">
        <v>20</v>
      </c>
      <c r="L10" s="16">
        <v>12</v>
      </c>
      <c r="M10" s="82">
        <v>18.2</v>
      </c>
      <c r="N10" s="73">
        <v>18</v>
      </c>
      <c r="O10" s="65">
        <v>3000</v>
      </c>
      <c r="P10" s="66">
        <f>Table22457891011234535[[#This Row],[PEMBULATAN]]*O10</f>
        <v>54000</v>
      </c>
    </row>
    <row r="11" spans="1:16" ht="23.25" customHeight="1" x14ac:dyDescent="0.2">
      <c r="A11" s="14"/>
      <c r="B11" s="14"/>
      <c r="C11" s="74" t="s">
        <v>1182</v>
      </c>
      <c r="D11" s="79" t="s">
        <v>1169</v>
      </c>
      <c r="E11" s="13">
        <v>44440</v>
      </c>
      <c r="F11" s="77" t="s">
        <v>269</v>
      </c>
      <c r="G11" s="13">
        <v>44441</v>
      </c>
      <c r="H11" s="78" t="s">
        <v>1172</v>
      </c>
      <c r="I11" s="16">
        <v>65</v>
      </c>
      <c r="J11" s="16">
        <v>56</v>
      </c>
      <c r="K11" s="16">
        <v>20</v>
      </c>
      <c r="L11" s="16">
        <v>12</v>
      </c>
      <c r="M11" s="82">
        <v>18.2</v>
      </c>
      <c r="N11" s="73">
        <v>18</v>
      </c>
      <c r="O11" s="65">
        <v>3000</v>
      </c>
      <c r="P11" s="66">
        <f>Table22457891011234535[[#This Row],[PEMBULATAN]]*O11</f>
        <v>54000</v>
      </c>
    </row>
    <row r="12" spans="1:16" ht="23.25" customHeight="1" x14ac:dyDescent="0.2">
      <c r="A12" s="14"/>
      <c r="B12" s="14"/>
      <c r="C12" s="74" t="s">
        <v>1183</v>
      </c>
      <c r="D12" s="79" t="s">
        <v>1169</v>
      </c>
      <c r="E12" s="13">
        <v>44440</v>
      </c>
      <c r="F12" s="77" t="s">
        <v>269</v>
      </c>
      <c r="G12" s="13">
        <v>44441</v>
      </c>
      <c r="H12" s="78" t="s">
        <v>1172</v>
      </c>
      <c r="I12" s="16">
        <v>65</v>
      </c>
      <c r="J12" s="16">
        <v>56</v>
      </c>
      <c r="K12" s="16">
        <v>20</v>
      </c>
      <c r="L12" s="16">
        <v>12</v>
      </c>
      <c r="M12" s="82">
        <v>18.2</v>
      </c>
      <c r="N12" s="73">
        <v>18</v>
      </c>
      <c r="O12" s="65">
        <v>3000</v>
      </c>
      <c r="P12" s="66">
        <f>Table22457891011234535[[#This Row],[PEMBULATAN]]*O12</f>
        <v>54000</v>
      </c>
    </row>
    <row r="13" spans="1:16" ht="23.25" customHeight="1" x14ac:dyDescent="0.2">
      <c r="A13" s="14"/>
      <c r="B13" s="14"/>
      <c r="C13" s="74" t="s">
        <v>1184</v>
      </c>
      <c r="D13" s="79" t="s">
        <v>1169</v>
      </c>
      <c r="E13" s="13">
        <v>44440</v>
      </c>
      <c r="F13" s="77" t="s">
        <v>269</v>
      </c>
      <c r="G13" s="13">
        <v>44441</v>
      </c>
      <c r="H13" s="78" t="s">
        <v>1172</v>
      </c>
      <c r="I13" s="16">
        <v>65</v>
      </c>
      <c r="J13" s="16">
        <v>56</v>
      </c>
      <c r="K13" s="16">
        <v>20</v>
      </c>
      <c r="L13" s="16">
        <v>12</v>
      </c>
      <c r="M13" s="82">
        <v>18.2</v>
      </c>
      <c r="N13" s="73">
        <v>18</v>
      </c>
      <c r="O13" s="65">
        <v>3000</v>
      </c>
      <c r="P13" s="66">
        <f>Table22457891011234535[[#This Row],[PEMBULATAN]]*O13</f>
        <v>54000</v>
      </c>
    </row>
    <row r="14" spans="1:16" ht="23.25" customHeight="1" x14ac:dyDescent="0.2">
      <c r="A14" s="14"/>
      <c r="B14" s="14"/>
      <c r="C14" s="74" t="s">
        <v>1185</v>
      </c>
      <c r="D14" s="79" t="s">
        <v>1169</v>
      </c>
      <c r="E14" s="13">
        <v>44440</v>
      </c>
      <c r="F14" s="77" t="s">
        <v>269</v>
      </c>
      <c r="G14" s="13">
        <v>44441</v>
      </c>
      <c r="H14" s="78" t="s">
        <v>1172</v>
      </c>
      <c r="I14" s="16">
        <v>65</v>
      </c>
      <c r="J14" s="16">
        <v>56</v>
      </c>
      <c r="K14" s="16">
        <v>20</v>
      </c>
      <c r="L14" s="16">
        <v>12</v>
      </c>
      <c r="M14" s="82">
        <v>18.2</v>
      </c>
      <c r="N14" s="73">
        <v>18</v>
      </c>
      <c r="O14" s="65">
        <v>3000</v>
      </c>
      <c r="P14" s="66">
        <f>Table22457891011234535[[#This Row],[PEMBULATAN]]*O14</f>
        <v>54000</v>
      </c>
    </row>
    <row r="15" spans="1:16" ht="23.25" customHeight="1" x14ac:dyDescent="0.2">
      <c r="A15" s="14"/>
      <c r="B15" s="14"/>
      <c r="C15" s="74" t="s">
        <v>1186</v>
      </c>
      <c r="D15" s="79" t="s">
        <v>1169</v>
      </c>
      <c r="E15" s="13">
        <v>44440</v>
      </c>
      <c r="F15" s="77" t="s">
        <v>269</v>
      </c>
      <c r="G15" s="13">
        <v>44441</v>
      </c>
      <c r="H15" s="78" t="s">
        <v>1172</v>
      </c>
      <c r="I15" s="16">
        <v>55</v>
      </c>
      <c r="J15" s="16">
        <v>17</v>
      </c>
      <c r="K15" s="16">
        <v>20</v>
      </c>
      <c r="L15" s="16">
        <v>6</v>
      </c>
      <c r="M15" s="82">
        <v>4.6749999999999998</v>
      </c>
      <c r="N15" s="73">
        <v>6</v>
      </c>
      <c r="O15" s="65">
        <v>3000</v>
      </c>
      <c r="P15" s="66">
        <f>Table22457891011234535[[#This Row],[PEMBULATAN]]*O15</f>
        <v>18000</v>
      </c>
    </row>
    <row r="16" spans="1:16" ht="23.25" customHeight="1" x14ac:dyDescent="0.2">
      <c r="A16" s="14"/>
      <c r="B16" s="14"/>
      <c r="C16" s="74" t="s">
        <v>1187</v>
      </c>
      <c r="D16" s="79" t="s">
        <v>1169</v>
      </c>
      <c r="E16" s="13">
        <v>44440</v>
      </c>
      <c r="F16" s="77" t="s">
        <v>269</v>
      </c>
      <c r="G16" s="13">
        <v>44441</v>
      </c>
      <c r="H16" s="78" t="s">
        <v>1172</v>
      </c>
      <c r="I16" s="16">
        <v>45</v>
      </c>
      <c r="J16" s="16">
        <v>45</v>
      </c>
      <c r="K16" s="16">
        <v>45</v>
      </c>
      <c r="L16" s="16">
        <v>16</v>
      </c>
      <c r="M16" s="82">
        <v>22.78125</v>
      </c>
      <c r="N16" s="73">
        <v>23</v>
      </c>
      <c r="O16" s="65">
        <v>3000</v>
      </c>
      <c r="P16" s="66">
        <f>Table22457891011234535[[#This Row],[PEMBULATAN]]*O16</f>
        <v>69000</v>
      </c>
    </row>
    <row r="17" spans="1:16" ht="23.25" customHeight="1" x14ac:dyDescent="0.2">
      <c r="A17" s="14"/>
      <c r="B17" s="14"/>
      <c r="C17" s="74" t="s">
        <v>1188</v>
      </c>
      <c r="D17" s="79" t="s">
        <v>1169</v>
      </c>
      <c r="E17" s="13">
        <v>44440</v>
      </c>
      <c r="F17" s="77" t="s">
        <v>269</v>
      </c>
      <c r="G17" s="13">
        <v>44441</v>
      </c>
      <c r="H17" s="78" t="s">
        <v>1172</v>
      </c>
      <c r="I17" s="16">
        <v>45</v>
      </c>
      <c r="J17" s="16">
        <v>45</v>
      </c>
      <c r="K17" s="16">
        <v>45</v>
      </c>
      <c r="L17" s="16">
        <v>16</v>
      </c>
      <c r="M17" s="82">
        <v>22.78125</v>
      </c>
      <c r="N17" s="73">
        <v>23</v>
      </c>
      <c r="O17" s="65">
        <v>3000</v>
      </c>
      <c r="P17" s="66">
        <f>Table22457891011234535[[#This Row],[PEMBULATAN]]*O17</f>
        <v>69000</v>
      </c>
    </row>
    <row r="18" spans="1:16" ht="23.25" customHeight="1" x14ac:dyDescent="0.2">
      <c r="A18" s="14"/>
      <c r="B18" s="14"/>
      <c r="C18" s="74" t="s">
        <v>1189</v>
      </c>
      <c r="D18" s="79" t="s">
        <v>1169</v>
      </c>
      <c r="E18" s="13">
        <v>44440</v>
      </c>
      <c r="F18" s="77" t="s">
        <v>269</v>
      </c>
      <c r="G18" s="13">
        <v>44441</v>
      </c>
      <c r="H18" s="78" t="s">
        <v>1172</v>
      </c>
      <c r="I18" s="16">
        <v>45</v>
      </c>
      <c r="J18" s="16">
        <v>45</v>
      </c>
      <c r="K18" s="16">
        <v>45</v>
      </c>
      <c r="L18" s="16">
        <v>16</v>
      </c>
      <c r="M18" s="82">
        <v>22.78125</v>
      </c>
      <c r="N18" s="73">
        <v>23</v>
      </c>
      <c r="O18" s="65">
        <v>3000</v>
      </c>
      <c r="P18" s="66">
        <f>Table22457891011234535[[#This Row],[PEMBULATAN]]*O18</f>
        <v>69000</v>
      </c>
    </row>
    <row r="19" spans="1:16" ht="23.25" customHeight="1" x14ac:dyDescent="0.2">
      <c r="A19" s="14"/>
      <c r="B19" s="14"/>
      <c r="C19" s="74" t="s">
        <v>1190</v>
      </c>
      <c r="D19" s="79" t="s">
        <v>1169</v>
      </c>
      <c r="E19" s="13">
        <v>44440</v>
      </c>
      <c r="F19" s="77" t="s">
        <v>269</v>
      </c>
      <c r="G19" s="13">
        <v>44441</v>
      </c>
      <c r="H19" s="78" t="s">
        <v>1172</v>
      </c>
      <c r="I19" s="16">
        <v>36</v>
      </c>
      <c r="J19" s="16">
        <v>34</v>
      </c>
      <c r="K19" s="16">
        <v>30</v>
      </c>
      <c r="L19" s="16">
        <v>12</v>
      </c>
      <c r="M19" s="82">
        <v>9.18</v>
      </c>
      <c r="N19" s="73">
        <v>12</v>
      </c>
      <c r="O19" s="65">
        <v>3000</v>
      </c>
      <c r="P19" s="66">
        <f>Table22457891011234535[[#This Row],[PEMBULATAN]]*O19</f>
        <v>36000</v>
      </c>
    </row>
    <row r="20" spans="1:16" ht="23.25" customHeight="1" x14ac:dyDescent="0.2">
      <c r="A20" s="14"/>
      <c r="B20" s="14"/>
      <c r="C20" s="74" t="s">
        <v>1191</v>
      </c>
      <c r="D20" s="79" t="s">
        <v>1169</v>
      </c>
      <c r="E20" s="13">
        <v>44440</v>
      </c>
      <c r="F20" s="77" t="s">
        <v>269</v>
      </c>
      <c r="G20" s="13">
        <v>44441</v>
      </c>
      <c r="H20" s="78" t="s">
        <v>1172</v>
      </c>
      <c r="I20" s="16">
        <v>40</v>
      </c>
      <c r="J20" s="16">
        <v>28</v>
      </c>
      <c r="K20" s="16">
        <v>14</v>
      </c>
      <c r="L20" s="16">
        <v>10</v>
      </c>
      <c r="M20" s="82">
        <v>3.92</v>
      </c>
      <c r="N20" s="73">
        <v>10</v>
      </c>
      <c r="O20" s="65">
        <v>3000</v>
      </c>
      <c r="P20" s="66">
        <f>Table22457891011234535[[#This Row],[PEMBULATAN]]*O20</f>
        <v>30000</v>
      </c>
    </row>
    <row r="21" spans="1:16" ht="23.25" customHeight="1" x14ac:dyDescent="0.2">
      <c r="A21" s="14"/>
      <c r="B21" s="14"/>
      <c r="C21" s="74" t="s">
        <v>1192</v>
      </c>
      <c r="D21" s="79" t="s">
        <v>1169</v>
      </c>
      <c r="E21" s="13">
        <v>44440</v>
      </c>
      <c r="F21" s="77" t="s">
        <v>269</v>
      </c>
      <c r="G21" s="13">
        <v>44441</v>
      </c>
      <c r="H21" s="78" t="s">
        <v>1172</v>
      </c>
      <c r="I21" s="16">
        <v>72</v>
      </c>
      <c r="J21" s="16">
        <v>45</v>
      </c>
      <c r="K21" s="16">
        <v>50</v>
      </c>
      <c r="L21" s="16">
        <v>20</v>
      </c>
      <c r="M21" s="82">
        <v>40.5</v>
      </c>
      <c r="N21" s="73">
        <v>41</v>
      </c>
      <c r="O21" s="65">
        <v>3000</v>
      </c>
      <c r="P21" s="66">
        <f>Table22457891011234535[[#This Row],[PEMBULATAN]]*O21</f>
        <v>123000</v>
      </c>
    </row>
    <row r="22" spans="1:16" ht="23.25" customHeight="1" x14ac:dyDescent="0.2">
      <c r="A22" s="14"/>
      <c r="B22" s="14"/>
      <c r="C22" s="74" t="s">
        <v>1193</v>
      </c>
      <c r="D22" s="79" t="s">
        <v>1169</v>
      </c>
      <c r="E22" s="13">
        <v>44440</v>
      </c>
      <c r="F22" s="77" t="s">
        <v>269</v>
      </c>
      <c r="G22" s="13">
        <v>44441</v>
      </c>
      <c r="H22" s="78" t="s">
        <v>1172</v>
      </c>
      <c r="I22" s="16">
        <v>75</v>
      </c>
      <c r="J22" s="16">
        <v>47</v>
      </c>
      <c r="K22" s="16">
        <v>36</v>
      </c>
      <c r="L22" s="16">
        <v>6</v>
      </c>
      <c r="M22" s="82">
        <v>31.725000000000001</v>
      </c>
      <c r="N22" s="73">
        <v>32</v>
      </c>
      <c r="O22" s="65">
        <v>3000</v>
      </c>
      <c r="P22" s="66">
        <f>Table22457891011234535[[#This Row],[PEMBULATAN]]*O22</f>
        <v>96000</v>
      </c>
    </row>
    <row r="23" spans="1:16" ht="23.25" customHeight="1" x14ac:dyDescent="0.2">
      <c r="A23" s="14"/>
      <c r="B23" s="14"/>
      <c r="C23" s="74" t="s">
        <v>1194</v>
      </c>
      <c r="D23" s="79" t="s">
        <v>1169</v>
      </c>
      <c r="E23" s="13">
        <v>44440</v>
      </c>
      <c r="F23" s="77" t="s">
        <v>269</v>
      </c>
      <c r="G23" s="13">
        <v>44441</v>
      </c>
      <c r="H23" s="78" t="s">
        <v>1172</v>
      </c>
      <c r="I23" s="16">
        <v>45</v>
      </c>
      <c r="J23" s="16">
        <v>45</v>
      </c>
      <c r="K23" s="16">
        <v>45</v>
      </c>
      <c r="L23" s="16">
        <v>16</v>
      </c>
      <c r="M23" s="82">
        <v>22.78125</v>
      </c>
      <c r="N23" s="73">
        <v>23</v>
      </c>
      <c r="O23" s="65">
        <v>3000</v>
      </c>
      <c r="P23" s="66">
        <f>Table22457891011234535[[#This Row],[PEMBULATAN]]*O23</f>
        <v>69000</v>
      </c>
    </row>
    <row r="24" spans="1:16" ht="23.25" customHeight="1" x14ac:dyDescent="0.2">
      <c r="A24" s="14"/>
      <c r="B24" s="14"/>
      <c r="C24" s="74" t="s">
        <v>1195</v>
      </c>
      <c r="D24" s="79" t="s">
        <v>1169</v>
      </c>
      <c r="E24" s="13">
        <v>44440</v>
      </c>
      <c r="F24" s="77" t="s">
        <v>269</v>
      </c>
      <c r="G24" s="13">
        <v>44441</v>
      </c>
      <c r="H24" s="78" t="s">
        <v>1172</v>
      </c>
      <c r="I24" s="16">
        <v>63</v>
      </c>
      <c r="J24" s="16">
        <v>50</v>
      </c>
      <c r="K24" s="16">
        <v>43</v>
      </c>
      <c r="L24" s="16">
        <v>11</v>
      </c>
      <c r="M24" s="82">
        <v>33.862499999999997</v>
      </c>
      <c r="N24" s="73">
        <v>34</v>
      </c>
      <c r="O24" s="65">
        <v>3000</v>
      </c>
      <c r="P24" s="66">
        <f>Table22457891011234535[[#This Row],[PEMBULATAN]]*O24</f>
        <v>102000</v>
      </c>
    </row>
    <row r="25" spans="1:16" ht="23.25" customHeight="1" x14ac:dyDescent="0.2">
      <c r="A25" s="14"/>
      <c r="B25" s="14"/>
      <c r="C25" s="74" t="s">
        <v>1196</v>
      </c>
      <c r="D25" s="79" t="s">
        <v>1169</v>
      </c>
      <c r="E25" s="13">
        <v>44440</v>
      </c>
      <c r="F25" s="77" t="s">
        <v>269</v>
      </c>
      <c r="G25" s="13">
        <v>44441</v>
      </c>
      <c r="H25" s="78" t="s">
        <v>1172</v>
      </c>
      <c r="I25" s="16">
        <v>77</v>
      </c>
      <c r="J25" s="16">
        <v>46</v>
      </c>
      <c r="K25" s="16">
        <v>10</v>
      </c>
      <c r="L25" s="16">
        <v>10</v>
      </c>
      <c r="M25" s="82">
        <v>8.8550000000000004</v>
      </c>
      <c r="N25" s="73">
        <v>10</v>
      </c>
      <c r="O25" s="65">
        <v>3000</v>
      </c>
      <c r="P25" s="66">
        <f>Table22457891011234535[[#This Row],[PEMBULATAN]]*O25</f>
        <v>30000</v>
      </c>
    </row>
    <row r="26" spans="1:16" ht="23.25" customHeight="1" x14ac:dyDescent="0.2">
      <c r="A26" s="14"/>
      <c r="B26" s="14"/>
      <c r="C26" s="74" t="s">
        <v>1197</v>
      </c>
      <c r="D26" s="79" t="s">
        <v>1169</v>
      </c>
      <c r="E26" s="13">
        <v>44440</v>
      </c>
      <c r="F26" s="77" t="s">
        <v>269</v>
      </c>
      <c r="G26" s="13">
        <v>44441</v>
      </c>
      <c r="H26" s="78" t="s">
        <v>1172</v>
      </c>
      <c r="I26" s="16">
        <v>56</v>
      </c>
      <c r="J26" s="16">
        <v>44</v>
      </c>
      <c r="K26" s="16">
        <v>8</v>
      </c>
      <c r="L26" s="16">
        <v>10</v>
      </c>
      <c r="M26" s="82">
        <v>4.9279999999999999</v>
      </c>
      <c r="N26" s="73">
        <v>10</v>
      </c>
      <c r="O26" s="65">
        <v>3000</v>
      </c>
      <c r="P26" s="66">
        <f>Table22457891011234535[[#This Row],[PEMBULATAN]]*O26</f>
        <v>30000</v>
      </c>
    </row>
    <row r="27" spans="1:16" ht="23.25" customHeight="1" x14ac:dyDescent="0.2">
      <c r="A27" s="14"/>
      <c r="B27" s="14"/>
      <c r="C27" s="74" t="s">
        <v>1198</v>
      </c>
      <c r="D27" s="79" t="s">
        <v>1169</v>
      </c>
      <c r="E27" s="13">
        <v>44440</v>
      </c>
      <c r="F27" s="77" t="s">
        <v>269</v>
      </c>
      <c r="G27" s="13">
        <v>44441</v>
      </c>
      <c r="H27" s="78" t="s">
        <v>1172</v>
      </c>
      <c r="I27" s="16">
        <v>56</v>
      </c>
      <c r="J27" s="16">
        <v>44</v>
      </c>
      <c r="K27" s="16">
        <v>8</v>
      </c>
      <c r="L27" s="16">
        <v>10</v>
      </c>
      <c r="M27" s="82">
        <v>4.9279999999999999</v>
      </c>
      <c r="N27" s="73">
        <v>10</v>
      </c>
      <c r="O27" s="65">
        <v>3000</v>
      </c>
      <c r="P27" s="66">
        <f>Table22457891011234535[[#This Row],[PEMBULATAN]]*O27</f>
        <v>30000</v>
      </c>
    </row>
    <row r="28" spans="1:16" ht="23.25" customHeight="1" x14ac:dyDescent="0.2">
      <c r="A28" s="14"/>
      <c r="B28" s="14"/>
      <c r="C28" s="74" t="s">
        <v>1199</v>
      </c>
      <c r="D28" s="79" t="s">
        <v>1169</v>
      </c>
      <c r="E28" s="13">
        <v>44440</v>
      </c>
      <c r="F28" s="77" t="s">
        <v>269</v>
      </c>
      <c r="G28" s="13">
        <v>44441</v>
      </c>
      <c r="H28" s="78" t="s">
        <v>1172</v>
      </c>
      <c r="I28" s="16">
        <v>45</v>
      </c>
      <c r="J28" s="16">
        <v>45</v>
      </c>
      <c r="K28" s="16">
        <v>45</v>
      </c>
      <c r="L28" s="16">
        <v>16</v>
      </c>
      <c r="M28" s="82">
        <v>22.78125</v>
      </c>
      <c r="N28" s="73">
        <v>23</v>
      </c>
      <c r="O28" s="65">
        <v>3000</v>
      </c>
      <c r="P28" s="66">
        <f>Table22457891011234535[[#This Row],[PEMBULATAN]]*O28</f>
        <v>69000</v>
      </c>
    </row>
    <row r="29" spans="1:16" ht="23.25" customHeight="1" x14ac:dyDescent="0.2">
      <c r="A29" s="14"/>
      <c r="B29" s="14"/>
      <c r="C29" s="74" t="s">
        <v>1200</v>
      </c>
      <c r="D29" s="79" t="s">
        <v>1169</v>
      </c>
      <c r="E29" s="13">
        <v>44440</v>
      </c>
      <c r="F29" s="77" t="s">
        <v>269</v>
      </c>
      <c r="G29" s="13">
        <v>44441</v>
      </c>
      <c r="H29" s="78" t="s">
        <v>1172</v>
      </c>
      <c r="I29" s="16">
        <v>56</v>
      </c>
      <c r="J29" s="16">
        <v>44</v>
      </c>
      <c r="K29" s="16">
        <v>8</v>
      </c>
      <c r="L29" s="16">
        <v>10</v>
      </c>
      <c r="M29" s="82">
        <v>4.9279999999999999</v>
      </c>
      <c r="N29" s="73">
        <v>10</v>
      </c>
      <c r="O29" s="65">
        <v>3000</v>
      </c>
      <c r="P29" s="66">
        <f>Table22457891011234535[[#This Row],[PEMBULATAN]]*O29</f>
        <v>30000</v>
      </c>
    </row>
    <row r="30" spans="1:16" ht="23.25" customHeight="1" x14ac:dyDescent="0.2">
      <c r="A30" s="14"/>
      <c r="B30" s="14"/>
      <c r="C30" s="74" t="s">
        <v>1201</v>
      </c>
      <c r="D30" s="79" t="s">
        <v>1169</v>
      </c>
      <c r="E30" s="13">
        <v>44440</v>
      </c>
      <c r="F30" s="77" t="s">
        <v>269</v>
      </c>
      <c r="G30" s="13">
        <v>44441</v>
      </c>
      <c r="H30" s="78" t="s">
        <v>1172</v>
      </c>
      <c r="I30" s="16">
        <v>36</v>
      </c>
      <c r="J30" s="16">
        <v>34</v>
      </c>
      <c r="K30" s="16">
        <v>30</v>
      </c>
      <c r="L30" s="16">
        <v>12</v>
      </c>
      <c r="M30" s="82">
        <v>9.18</v>
      </c>
      <c r="N30" s="73">
        <v>12</v>
      </c>
      <c r="O30" s="65">
        <v>3000</v>
      </c>
      <c r="P30" s="66">
        <f>Table22457891011234535[[#This Row],[PEMBULATAN]]*O30</f>
        <v>36000</v>
      </c>
    </row>
    <row r="31" spans="1:16" ht="23.25" customHeight="1" x14ac:dyDescent="0.2">
      <c r="A31" s="14"/>
      <c r="B31" s="14"/>
      <c r="C31" s="74" t="s">
        <v>1202</v>
      </c>
      <c r="D31" s="79" t="s">
        <v>1169</v>
      </c>
      <c r="E31" s="13">
        <v>44440</v>
      </c>
      <c r="F31" s="77" t="s">
        <v>269</v>
      </c>
      <c r="G31" s="13">
        <v>44441</v>
      </c>
      <c r="H31" s="78" t="s">
        <v>1172</v>
      </c>
      <c r="I31" s="16">
        <v>36</v>
      </c>
      <c r="J31" s="16">
        <v>34</v>
      </c>
      <c r="K31" s="16">
        <v>30</v>
      </c>
      <c r="L31" s="16">
        <v>12</v>
      </c>
      <c r="M31" s="82">
        <v>9.18</v>
      </c>
      <c r="N31" s="73">
        <v>12</v>
      </c>
      <c r="O31" s="65">
        <v>3000</v>
      </c>
      <c r="P31" s="66">
        <f>Table22457891011234535[[#This Row],[PEMBULATAN]]*O31</f>
        <v>36000</v>
      </c>
    </row>
    <row r="32" spans="1:16" ht="23.25" customHeight="1" x14ac:dyDescent="0.2">
      <c r="A32" s="14"/>
      <c r="B32" s="14"/>
      <c r="C32" s="74" t="s">
        <v>1203</v>
      </c>
      <c r="D32" s="79" t="s">
        <v>1169</v>
      </c>
      <c r="E32" s="13">
        <v>44440</v>
      </c>
      <c r="F32" s="77" t="s">
        <v>269</v>
      </c>
      <c r="G32" s="13">
        <v>44441</v>
      </c>
      <c r="H32" s="78" t="s">
        <v>1172</v>
      </c>
      <c r="I32" s="16">
        <v>56</v>
      </c>
      <c r="J32" s="16">
        <v>40</v>
      </c>
      <c r="K32" s="16">
        <v>40</v>
      </c>
      <c r="L32" s="16">
        <v>12</v>
      </c>
      <c r="M32" s="82">
        <v>22.4</v>
      </c>
      <c r="N32" s="73">
        <v>23</v>
      </c>
      <c r="O32" s="65">
        <v>3000</v>
      </c>
      <c r="P32" s="66">
        <f>Table22457891011234535[[#This Row],[PEMBULATAN]]*O32</f>
        <v>69000</v>
      </c>
    </row>
    <row r="33" spans="1:16" ht="23.25" customHeight="1" x14ac:dyDescent="0.2">
      <c r="A33" s="14"/>
      <c r="B33" s="14"/>
      <c r="C33" s="74" t="s">
        <v>1204</v>
      </c>
      <c r="D33" s="79" t="s">
        <v>1169</v>
      </c>
      <c r="E33" s="13">
        <v>44440</v>
      </c>
      <c r="F33" s="77" t="s">
        <v>269</v>
      </c>
      <c r="G33" s="13">
        <v>44441</v>
      </c>
      <c r="H33" s="78" t="s">
        <v>1172</v>
      </c>
      <c r="I33" s="16">
        <v>36</v>
      </c>
      <c r="J33" s="16">
        <v>34</v>
      </c>
      <c r="K33" s="16">
        <v>30</v>
      </c>
      <c r="L33" s="16">
        <v>12</v>
      </c>
      <c r="M33" s="82">
        <v>9.18</v>
      </c>
      <c r="N33" s="73">
        <v>12</v>
      </c>
      <c r="O33" s="65">
        <v>3000</v>
      </c>
      <c r="P33" s="66">
        <f>Table22457891011234535[[#This Row],[PEMBULATAN]]*O33</f>
        <v>36000</v>
      </c>
    </row>
    <row r="34" spans="1:16" ht="23.25" customHeight="1" x14ac:dyDescent="0.2">
      <c r="A34" s="14"/>
      <c r="B34" s="14"/>
      <c r="C34" s="74" t="s">
        <v>1205</v>
      </c>
      <c r="D34" s="79" t="s">
        <v>1169</v>
      </c>
      <c r="E34" s="13">
        <v>44440</v>
      </c>
      <c r="F34" s="77" t="s">
        <v>269</v>
      </c>
      <c r="G34" s="13">
        <v>44441</v>
      </c>
      <c r="H34" s="78" t="s">
        <v>1172</v>
      </c>
      <c r="I34" s="16">
        <v>43</v>
      </c>
      <c r="J34" s="16">
        <v>44</v>
      </c>
      <c r="K34" s="16">
        <v>30</v>
      </c>
      <c r="L34" s="16">
        <v>3</v>
      </c>
      <c r="M34" s="82">
        <v>14.19</v>
      </c>
      <c r="N34" s="73">
        <v>14</v>
      </c>
      <c r="O34" s="65">
        <v>3000</v>
      </c>
      <c r="P34" s="66">
        <f>Table22457891011234535[[#This Row],[PEMBULATAN]]*O34</f>
        <v>42000</v>
      </c>
    </row>
    <row r="35" spans="1:16" ht="23.25" customHeight="1" x14ac:dyDescent="0.2">
      <c r="A35" s="14"/>
      <c r="B35" s="14"/>
      <c r="C35" s="74" t="s">
        <v>1206</v>
      </c>
      <c r="D35" s="79" t="s">
        <v>1169</v>
      </c>
      <c r="E35" s="13">
        <v>44440</v>
      </c>
      <c r="F35" s="77" t="s">
        <v>269</v>
      </c>
      <c r="G35" s="13">
        <v>44441</v>
      </c>
      <c r="H35" s="78" t="s">
        <v>1172</v>
      </c>
      <c r="I35" s="16">
        <v>70</v>
      </c>
      <c r="J35" s="16">
        <v>64</v>
      </c>
      <c r="K35" s="16">
        <v>26</v>
      </c>
      <c r="L35" s="16">
        <v>6</v>
      </c>
      <c r="M35" s="82">
        <v>1</v>
      </c>
      <c r="N35" s="73">
        <v>6</v>
      </c>
      <c r="O35" s="65">
        <v>3000</v>
      </c>
      <c r="P35" s="66">
        <f>Table22457891011234535[[#This Row],[PEMBULATAN]]*O35</f>
        <v>18000</v>
      </c>
    </row>
    <row r="36" spans="1:16" ht="22.5" customHeight="1" x14ac:dyDescent="0.2">
      <c r="A36" s="124" t="s">
        <v>29</v>
      </c>
      <c r="B36" s="125"/>
      <c r="C36" s="125"/>
      <c r="D36" s="125"/>
      <c r="E36" s="125"/>
      <c r="F36" s="125"/>
      <c r="G36" s="125"/>
      <c r="H36" s="125"/>
      <c r="I36" s="125"/>
      <c r="J36" s="125"/>
      <c r="K36" s="125"/>
      <c r="L36" s="126"/>
      <c r="M36" s="80">
        <f>SUBTOTAL(109,Table22457891011234535[KG VOLUME])</f>
        <v>956.63574999999992</v>
      </c>
      <c r="N36" s="69">
        <f>SUM(N3:N35)</f>
        <v>1001</v>
      </c>
      <c r="O36" s="127">
        <f>SUM(P3:P35)</f>
        <v>3003000</v>
      </c>
      <c r="P36" s="128"/>
    </row>
    <row r="37" spans="1:16" ht="18" customHeight="1" x14ac:dyDescent="0.2">
      <c r="A37" s="87"/>
      <c r="B37" s="57" t="s">
        <v>41</v>
      </c>
      <c r="C37" s="56"/>
      <c r="D37" s="58" t="s">
        <v>42</v>
      </c>
      <c r="E37" s="87"/>
      <c r="F37" s="87"/>
      <c r="G37" s="87"/>
      <c r="H37" s="87"/>
      <c r="I37" s="87"/>
      <c r="J37" s="87"/>
      <c r="K37" s="87"/>
      <c r="L37" s="87"/>
      <c r="M37" s="88"/>
      <c r="N37" s="89" t="s">
        <v>50</v>
      </c>
      <c r="O37" s="90"/>
      <c r="P37" s="90">
        <f>O36*10%</f>
        <v>300300</v>
      </c>
    </row>
    <row r="38" spans="1:16" ht="18" customHeight="1" thickBot="1" x14ac:dyDescent="0.25">
      <c r="A38" s="87"/>
      <c r="B38" s="57"/>
      <c r="C38" s="56"/>
      <c r="D38" s="58"/>
      <c r="E38" s="87"/>
      <c r="F38" s="87"/>
      <c r="G38" s="87"/>
      <c r="H38" s="87"/>
      <c r="I38" s="87"/>
      <c r="J38" s="87"/>
      <c r="K38" s="87"/>
      <c r="L38" s="87"/>
      <c r="M38" s="88"/>
      <c r="N38" s="91" t="s">
        <v>51</v>
      </c>
      <c r="O38" s="92"/>
      <c r="P38" s="92">
        <f>O36-P37</f>
        <v>2702700</v>
      </c>
    </row>
    <row r="39" spans="1:16" ht="18" customHeight="1" x14ac:dyDescent="0.2">
      <c r="A39" s="11"/>
      <c r="H39" s="64"/>
      <c r="N39" s="63" t="s">
        <v>30</v>
      </c>
      <c r="P39" s="70">
        <f>P38*1%</f>
        <v>27027</v>
      </c>
    </row>
    <row r="40" spans="1:16" ht="18" customHeight="1" thickBot="1" x14ac:dyDescent="0.25">
      <c r="A40" s="11"/>
      <c r="H40" s="64"/>
      <c r="N40" s="63" t="s">
        <v>52</v>
      </c>
      <c r="P40" s="72">
        <f>P38*2%</f>
        <v>54054</v>
      </c>
    </row>
    <row r="41" spans="1:16" ht="18" customHeight="1" x14ac:dyDescent="0.2">
      <c r="A41" s="11"/>
      <c r="H41" s="64"/>
      <c r="N41" s="67" t="s">
        <v>31</v>
      </c>
      <c r="O41" s="68"/>
      <c r="P41" s="71">
        <f>P38+P39-P40</f>
        <v>2675673</v>
      </c>
    </row>
    <row r="43" spans="1:16" x14ac:dyDescent="0.2">
      <c r="A43" s="11"/>
      <c r="H43" s="64"/>
      <c r="P43" s="72"/>
    </row>
    <row r="44" spans="1:16" x14ac:dyDescent="0.2">
      <c r="A44" s="11"/>
      <c r="H44" s="64"/>
      <c r="O44" s="59"/>
      <c r="P44" s="72"/>
    </row>
    <row r="45" spans="1:16" s="3" customFormat="1" x14ac:dyDescent="0.25">
      <c r="A45" s="11"/>
      <c r="B45" s="2"/>
      <c r="C45" s="2"/>
      <c r="E45" s="12"/>
      <c r="H45" s="64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64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64"/>
      <c r="N47" s="15"/>
      <c r="O47" s="15"/>
      <c r="P47" s="15"/>
    </row>
    <row r="48" spans="1:16" s="3" customFormat="1" x14ac:dyDescent="0.25">
      <c r="A48" s="11"/>
      <c r="B48" s="2"/>
      <c r="C48" s="2"/>
      <c r="E48" s="12"/>
      <c r="H48" s="64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64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64"/>
      <c r="N50" s="15"/>
      <c r="O50" s="15"/>
      <c r="P50" s="15"/>
    </row>
    <row r="51" spans="1:16" s="3" customFormat="1" x14ac:dyDescent="0.25">
      <c r="A51" s="11"/>
      <c r="B51" s="2"/>
      <c r="C51" s="2"/>
      <c r="E51" s="12"/>
      <c r="H51" s="64"/>
      <c r="N51" s="15"/>
      <c r="O51" s="15"/>
      <c r="P51" s="15"/>
    </row>
    <row r="52" spans="1:16" s="3" customFormat="1" x14ac:dyDescent="0.25">
      <c r="A52" s="11"/>
      <c r="B52" s="2"/>
      <c r="C52" s="2"/>
      <c r="E52" s="12"/>
      <c r="H52" s="64"/>
      <c r="N52" s="15"/>
      <c r="O52" s="15"/>
      <c r="P52" s="15"/>
    </row>
    <row r="53" spans="1:16" s="3" customFormat="1" x14ac:dyDescent="0.25">
      <c r="A53" s="11"/>
      <c r="B53" s="2"/>
      <c r="C53" s="2"/>
      <c r="E53" s="12"/>
      <c r="H53" s="64"/>
      <c r="N53" s="15"/>
      <c r="O53" s="15"/>
      <c r="P53" s="15"/>
    </row>
    <row r="54" spans="1:16" s="3" customFormat="1" x14ac:dyDescent="0.25">
      <c r="A54" s="11"/>
      <c r="B54" s="2"/>
      <c r="C54" s="2"/>
      <c r="E54" s="12"/>
      <c r="H54" s="64"/>
      <c r="N54" s="15"/>
      <c r="O54" s="15"/>
      <c r="P54" s="15"/>
    </row>
    <row r="55" spans="1:16" s="3" customFormat="1" x14ac:dyDescent="0.25">
      <c r="A55" s="11"/>
      <c r="B55" s="2"/>
      <c r="C55" s="2"/>
      <c r="E55" s="12"/>
      <c r="H55" s="64"/>
      <c r="N55" s="15"/>
      <c r="O55" s="15"/>
      <c r="P55" s="15"/>
    </row>
    <row r="56" spans="1:16" s="3" customFormat="1" x14ac:dyDescent="0.25">
      <c r="A56" s="11"/>
      <c r="B56" s="2"/>
      <c r="C56" s="2"/>
      <c r="E56" s="12"/>
      <c r="H56" s="64"/>
      <c r="N56" s="15"/>
      <c r="O56" s="15"/>
      <c r="P56" s="15"/>
    </row>
  </sheetData>
  <mergeCells count="2">
    <mergeCell ref="A36:L36"/>
    <mergeCell ref="O36:P36"/>
  </mergeCells>
  <conditionalFormatting sqref="B3">
    <cfRule type="duplicateValues" dxfId="241" priority="2"/>
  </conditionalFormatting>
  <conditionalFormatting sqref="B4">
    <cfRule type="duplicateValues" dxfId="240" priority="1"/>
  </conditionalFormatting>
  <conditionalFormatting sqref="B5:B35">
    <cfRule type="duplicateValues" dxfId="239" priority="3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01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D5" sqref="D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4.1406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43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38</v>
      </c>
      <c r="J2" s="7" t="s">
        <v>39</v>
      </c>
      <c r="K2" s="7" t="s">
        <v>40</v>
      </c>
      <c r="L2" s="62" t="s">
        <v>44</v>
      </c>
      <c r="M2" s="62" t="s">
        <v>45</v>
      </c>
      <c r="N2" s="62" t="s">
        <v>6</v>
      </c>
      <c r="O2" s="62" t="s">
        <v>46</v>
      </c>
      <c r="P2" s="62" t="s">
        <v>47</v>
      </c>
    </row>
    <row r="3" spans="1:16" ht="24" customHeight="1" x14ac:dyDescent="0.2">
      <c r="A3" s="84" t="s">
        <v>2026</v>
      </c>
      <c r="B3" s="75" t="s">
        <v>299</v>
      </c>
      <c r="C3" s="9" t="s">
        <v>300</v>
      </c>
      <c r="D3" s="77" t="s">
        <v>213</v>
      </c>
      <c r="E3" s="13">
        <v>44441</v>
      </c>
      <c r="F3" s="77" t="s">
        <v>269</v>
      </c>
      <c r="G3" s="13">
        <v>44441</v>
      </c>
      <c r="H3" s="10" t="s">
        <v>1172</v>
      </c>
      <c r="I3" s="1">
        <v>70</v>
      </c>
      <c r="J3" s="1">
        <v>50</v>
      </c>
      <c r="K3" s="1">
        <v>23</v>
      </c>
      <c r="L3" s="1">
        <v>11</v>
      </c>
      <c r="M3" s="81">
        <v>20.125</v>
      </c>
      <c r="N3" s="8">
        <v>20</v>
      </c>
      <c r="O3" s="65">
        <v>3000</v>
      </c>
      <c r="P3" s="66">
        <f>Table22457891011234567[[#This Row],[PEMBULATAN]]*O3</f>
        <v>60000</v>
      </c>
    </row>
    <row r="4" spans="1:16" ht="24" customHeight="1" x14ac:dyDescent="0.2">
      <c r="A4" s="14"/>
      <c r="B4" s="76"/>
      <c r="C4" s="9" t="s">
        <v>301</v>
      </c>
      <c r="D4" s="77" t="s">
        <v>213</v>
      </c>
      <c r="E4" s="13">
        <v>44441</v>
      </c>
      <c r="F4" s="77" t="s">
        <v>269</v>
      </c>
      <c r="G4" s="13">
        <v>44441</v>
      </c>
      <c r="H4" s="10" t="s">
        <v>1172</v>
      </c>
      <c r="I4" s="1">
        <v>50</v>
      </c>
      <c r="J4" s="1">
        <v>40</v>
      </c>
      <c r="K4" s="1">
        <v>18</v>
      </c>
      <c r="L4" s="1">
        <v>8</v>
      </c>
      <c r="M4" s="81">
        <v>9</v>
      </c>
      <c r="N4" s="8">
        <v>9</v>
      </c>
      <c r="O4" s="65">
        <v>3000</v>
      </c>
      <c r="P4" s="66">
        <f>Table22457891011234567[[#This Row],[PEMBULATAN]]*O4</f>
        <v>27000</v>
      </c>
    </row>
    <row r="5" spans="1:16" ht="24" customHeight="1" x14ac:dyDescent="0.2">
      <c r="A5" s="14"/>
      <c r="B5" s="76"/>
      <c r="C5" s="74" t="s">
        <v>302</v>
      </c>
      <c r="D5" s="79" t="s">
        <v>213</v>
      </c>
      <c r="E5" s="13">
        <v>44441</v>
      </c>
      <c r="F5" s="77" t="s">
        <v>269</v>
      </c>
      <c r="G5" s="13">
        <v>44441</v>
      </c>
      <c r="H5" s="78" t="s">
        <v>1172</v>
      </c>
      <c r="I5" s="16">
        <v>75</v>
      </c>
      <c r="J5" s="16">
        <v>33</v>
      </c>
      <c r="K5" s="16">
        <v>20</v>
      </c>
      <c r="L5" s="16">
        <v>22</v>
      </c>
      <c r="M5" s="82">
        <v>12.375</v>
      </c>
      <c r="N5" s="73">
        <v>22</v>
      </c>
      <c r="O5" s="65">
        <v>3000</v>
      </c>
      <c r="P5" s="66">
        <f>Table22457891011234567[[#This Row],[PEMBULATAN]]*O5</f>
        <v>66000</v>
      </c>
    </row>
    <row r="6" spans="1:16" ht="24" customHeight="1" x14ac:dyDescent="0.2">
      <c r="A6" s="14"/>
      <c r="B6" s="76"/>
      <c r="C6" s="74" t="s">
        <v>303</v>
      </c>
      <c r="D6" s="79" t="s">
        <v>213</v>
      </c>
      <c r="E6" s="13">
        <v>44441</v>
      </c>
      <c r="F6" s="77" t="s">
        <v>269</v>
      </c>
      <c r="G6" s="13">
        <v>44441</v>
      </c>
      <c r="H6" s="78" t="s">
        <v>1172</v>
      </c>
      <c r="I6" s="16">
        <v>57</v>
      </c>
      <c r="J6" s="16">
        <v>45</v>
      </c>
      <c r="K6" s="16">
        <v>28</v>
      </c>
      <c r="L6" s="16">
        <v>8</v>
      </c>
      <c r="M6" s="82">
        <v>17.954999999999998</v>
      </c>
      <c r="N6" s="73">
        <v>18</v>
      </c>
      <c r="O6" s="65">
        <v>3000</v>
      </c>
      <c r="P6" s="66">
        <f>Table22457891011234567[[#This Row],[PEMBULATAN]]*O6</f>
        <v>54000</v>
      </c>
    </row>
    <row r="7" spans="1:16" ht="24" customHeight="1" x14ac:dyDescent="0.2">
      <c r="A7" s="14"/>
      <c r="B7" s="105"/>
      <c r="C7" s="74" t="s">
        <v>304</v>
      </c>
      <c r="D7" s="79" t="s">
        <v>213</v>
      </c>
      <c r="E7" s="13">
        <v>44441</v>
      </c>
      <c r="F7" s="77" t="s">
        <v>269</v>
      </c>
      <c r="G7" s="13">
        <v>44441</v>
      </c>
      <c r="H7" s="78" t="s">
        <v>1172</v>
      </c>
      <c r="I7" s="16">
        <v>85</v>
      </c>
      <c r="J7" s="16">
        <v>45</v>
      </c>
      <c r="K7" s="16">
        <v>23</v>
      </c>
      <c r="L7" s="16">
        <v>25</v>
      </c>
      <c r="M7" s="82">
        <v>21.993749999999999</v>
      </c>
      <c r="N7" s="73">
        <v>25</v>
      </c>
      <c r="O7" s="65">
        <v>3000</v>
      </c>
      <c r="P7" s="66">
        <f>Table22457891011234567[[#This Row],[PEMBULATAN]]*O7</f>
        <v>75000</v>
      </c>
    </row>
    <row r="8" spans="1:16" ht="24" customHeight="1" x14ac:dyDescent="0.2">
      <c r="A8" s="14"/>
      <c r="B8" s="76" t="s">
        <v>305</v>
      </c>
      <c r="C8" s="74" t="s">
        <v>306</v>
      </c>
      <c r="D8" s="79" t="s">
        <v>213</v>
      </c>
      <c r="E8" s="13">
        <v>44441</v>
      </c>
      <c r="F8" s="77" t="s">
        <v>269</v>
      </c>
      <c r="G8" s="13">
        <v>44441</v>
      </c>
      <c r="H8" s="78" t="s">
        <v>1172</v>
      </c>
      <c r="I8" s="16">
        <v>92</v>
      </c>
      <c r="J8" s="16">
        <v>57</v>
      </c>
      <c r="K8" s="16">
        <v>44</v>
      </c>
      <c r="L8" s="16">
        <v>26</v>
      </c>
      <c r="M8" s="82">
        <v>57.683999999999997</v>
      </c>
      <c r="N8" s="73">
        <v>58</v>
      </c>
      <c r="O8" s="65">
        <v>3000</v>
      </c>
      <c r="P8" s="66">
        <f>Table22457891011234567[[#This Row],[PEMBULATAN]]*O8</f>
        <v>174000</v>
      </c>
    </row>
    <row r="9" spans="1:16" ht="24" customHeight="1" x14ac:dyDescent="0.2">
      <c r="A9" s="14"/>
      <c r="B9" s="76"/>
      <c r="C9" s="74" t="s">
        <v>307</v>
      </c>
      <c r="D9" s="79" t="s">
        <v>213</v>
      </c>
      <c r="E9" s="13">
        <v>44441</v>
      </c>
      <c r="F9" s="77" t="s">
        <v>269</v>
      </c>
      <c r="G9" s="13">
        <v>44441</v>
      </c>
      <c r="H9" s="78" t="s">
        <v>1172</v>
      </c>
      <c r="I9" s="16">
        <v>90</v>
      </c>
      <c r="J9" s="16">
        <v>60</v>
      </c>
      <c r="K9" s="16">
        <v>30</v>
      </c>
      <c r="L9" s="16">
        <v>23</v>
      </c>
      <c r="M9" s="82">
        <v>40.5</v>
      </c>
      <c r="N9" s="73">
        <v>41</v>
      </c>
      <c r="O9" s="65">
        <v>3000</v>
      </c>
      <c r="P9" s="66">
        <f>Table22457891011234567[[#This Row],[PEMBULATAN]]*O9</f>
        <v>123000</v>
      </c>
    </row>
    <row r="10" spans="1:16" ht="24" customHeight="1" x14ac:dyDescent="0.2">
      <c r="A10" s="14"/>
      <c r="B10" s="76"/>
      <c r="C10" s="74" t="s">
        <v>308</v>
      </c>
      <c r="D10" s="79" t="s">
        <v>213</v>
      </c>
      <c r="E10" s="13">
        <v>44441</v>
      </c>
      <c r="F10" s="77" t="s">
        <v>269</v>
      </c>
      <c r="G10" s="13">
        <v>44441</v>
      </c>
      <c r="H10" s="78" t="s">
        <v>1172</v>
      </c>
      <c r="I10" s="16">
        <v>100</v>
      </c>
      <c r="J10" s="16">
        <v>65</v>
      </c>
      <c r="K10" s="16">
        <v>36</v>
      </c>
      <c r="L10" s="16">
        <v>14</v>
      </c>
      <c r="M10" s="82">
        <v>58.5</v>
      </c>
      <c r="N10" s="73">
        <v>59</v>
      </c>
      <c r="O10" s="65">
        <v>3000</v>
      </c>
      <c r="P10" s="66">
        <f>Table22457891011234567[[#This Row],[PEMBULATAN]]*O10</f>
        <v>177000</v>
      </c>
    </row>
    <row r="11" spans="1:16" ht="24" customHeight="1" x14ac:dyDescent="0.2">
      <c r="A11" s="14"/>
      <c r="B11" s="76"/>
      <c r="C11" s="74" t="s">
        <v>309</v>
      </c>
      <c r="D11" s="79" t="s">
        <v>213</v>
      </c>
      <c r="E11" s="13">
        <v>44441</v>
      </c>
      <c r="F11" s="77" t="s">
        <v>269</v>
      </c>
      <c r="G11" s="13">
        <v>44441</v>
      </c>
      <c r="H11" s="78" t="s">
        <v>1172</v>
      </c>
      <c r="I11" s="16">
        <v>92</v>
      </c>
      <c r="J11" s="16">
        <v>55</v>
      </c>
      <c r="K11" s="16">
        <v>41</v>
      </c>
      <c r="L11" s="16">
        <v>26</v>
      </c>
      <c r="M11" s="82">
        <v>51.865000000000002</v>
      </c>
      <c r="N11" s="73">
        <v>52</v>
      </c>
      <c r="O11" s="65">
        <v>3000</v>
      </c>
      <c r="P11" s="66">
        <f>Table22457891011234567[[#This Row],[PEMBULATAN]]*O11</f>
        <v>156000</v>
      </c>
    </row>
    <row r="12" spans="1:16" ht="24" customHeight="1" x14ac:dyDescent="0.2">
      <c r="A12" s="14"/>
      <c r="B12" s="76"/>
      <c r="C12" s="74" t="s">
        <v>310</v>
      </c>
      <c r="D12" s="79" t="s">
        <v>213</v>
      </c>
      <c r="E12" s="13">
        <v>44441</v>
      </c>
      <c r="F12" s="77" t="s">
        <v>269</v>
      </c>
      <c r="G12" s="13">
        <v>44441</v>
      </c>
      <c r="H12" s="78" t="s">
        <v>1172</v>
      </c>
      <c r="I12" s="16">
        <v>81</v>
      </c>
      <c r="J12" s="16">
        <v>50</v>
      </c>
      <c r="K12" s="16">
        <v>30</v>
      </c>
      <c r="L12" s="16">
        <v>28</v>
      </c>
      <c r="M12" s="82">
        <v>30.375</v>
      </c>
      <c r="N12" s="73">
        <v>31</v>
      </c>
      <c r="O12" s="65">
        <v>3000</v>
      </c>
      <c r="P12" s="66">
        <f>Table22457891011234567[[#This Row],[PEMBULATAN]]*O12</f>
        <v>93000</v>
      </c>
    </row>
    <row r="13" spans="1:16" ht="24" customHeight="1" x14ac:dyDescent="0.2">
      <c r="A13" s="14"/>
      <c r="B13" s="76"/>
      <c r="C13" s="74" t="s">
        <v>311</v>
      </c>
      <c r="D13" s="79" t="s">
        <v>213</v>
      </c>
      <c r="E13" s="13">
        <v>44441</v>
      </c>
      <c r="F13" s="77" t="s">
        <v>269</v>
      </c>
      <c r="G13" s="13">
        <v>44441</v>
      </c>
      <c r="H13" s="78" t="s">
        <v>1172</v>
      </c>
      <c r="I13" s="16">
        <v>60</v>
      </c>
      <c r="J13" s="16">
        <v>45</v>
      </c>
      <c r="K13" s="16">
        <v>35</v>
      </c>
      <c r="L13" s="16">
        <v>6</v>
      </c>
      <c r="M13" s="82">
        <v>23.625</v>
      </c>
      <c r="N13" s="73">
        <v>24</v>
      </c>
      <c r="O13" s="65">
        <v>3000</v>
      </c>
      <c r="P13" s="66">
        <f>Table22457891011234567[[#This Row],[PEMBULATAN]]*O13</f>
        <v>72000</v>
      </c>
    </row>
    <row r="14" spans="1:16" ht="24" customHeight="1" x14ac:dyDescent="0.2">
      <c r="A14" s="14"/>
      <c r="B14" s="76"/>
      <c r="C14" s="74" t="s">
        <v>312</v>
      </c>
      <c r="D14" s="79" t="s">
        <v>213</v>
      </c>
      <c r="E14" s="13">
        <v>44441</v>
      </c>
      <c r="F14" s="77" t="s">
        <v>269</v>
      </c>
      <c r="G14" s="13">
        <v>44441</v>
      </c>
      <c r="H14" s="78" t="s">
        <v>1172</v>
      </c>
      <c r="I14" s="16">
        <v>46</v>
      </c>
      <c r="J14" s="16">
        <v>32</v>
      </c>
      <c r="K14" s="16">
        <v>25</v>
      </c>
      <c r="L14" s="16">
        <v>6</v>
      </c>
      <c r="M14" s="82">
        <v>9.1999999999999993</v>
      </c>
      <c r="N14" s="73">
        <v>9</v>
      </c>
      <c r="O14" s="65">
        <v>3000</v>
      </c>
      <c r="P14" s="66">
        <f>Table22457891011234567[[#This Row],[PEMBULATAN]]*O14</f>
        <v>27000</v>
      </c>
    </row>
    <row r="15" spans="1:16" ht="24" customHeight="1" x14ac:dyDescent="0.2">
      <c r="A15" s="14"/>
      <c r="B15" s="76"/>
      <c r="C15" s="74" t="s">
        <v>313</v>
      </c>
      <c r="D15" s="79" t="s">
        <v>213</v>
      </c>
      <c r="E15" s="13">
        <v>44441</v>
      </c>
      <c r="F15" s="77" t="s">
        <v>269</v>
      </c>
      <c r="G15" s="13">
        <v>44441</v>
      </c>
      <c r="H15" s="78" t="s">
        <v>1172</v>
      </c>
      <c r="I15" s="16">
        <v>90</v>
      </c>
      <c r="J15" s="16">
        <v>70</v>
      </c>
      <c r="K15" s="16">
        <v>30</v>
      </c>
      <c r="L15" s="16">
        <v>19</v>
      </c>
      <c r="M15" s="82">
        <v>47.25</v>
      </c>
      <c r="N15" s="73">
        <v>47</v>
      </c>
      <c r="O15" s="65">
        <v>3000</v>
      </c>
      <c r="P15" s="66">
        <f>Table22457891011234567[[#This Row],[PEMBULATAN]]*O15</f>
        <v>141000</v>
      </c>
    </row>
    <row r="16" spans="1:16" ht="24" customHeight="1" x14ac:dyDescent="0.2">
      <c r="A16" s="14"/>
      <c r="B16" s="76"/>
      <c r="C16" s="74" t="s">
        <v>314</v>
      </c>
      <c r="D16" s="79" t="s">
        <v>213</v>
      </c>
      <c r="E16" s="13">
        <v>44441</v>
      </c>
      <c r="F16" s="77" t="s">
        <v>269</v>
      </c>
      <c r="G16" s="13">
        <v>44441</v>
      </c>
      <c r="H16" s="78" t="s">
        <v>1172</v>
      </c>
      <c r="I16" s="16">
        <v>130</v>
      </c>
      <c r="J16" s="16">
        <v>55</v>
      </c>
      <c r="K16" s="16">
        <v>27</v>
      </c>
      <c r="L16" s="16">
        <v>22</v>
      </c>
      <c r="M16" s="82">
        <v>48.262500000000003</v>
      </c>
      <c r="N16" s="73">
        <v>48</v>
      </c>
      <c r="O16" s="65">
        <v>3000</v>
      </c>
      <c r="P16" s="66">
        <f>Table22457891011234567[[#This Row],[PEMBULATAN]]*O16</f>
        <v>144000</v>
      </c>
    </row>
    <row r="17" spans="1:16" ht="24" customHeight="1" x14ac:dyDescent="0.2">
      <c r="A17" s="14"/>
      <c r="B17" s="76"/>
      <c r="C17" s="74" t="s">
        <v>315</v>
      </c>
      <c r="D17" s="79" t="s">
        <v>213</v>
      </c>
      <c r="E17" s="13">
        <v>44441</v>
      </c>
      <c r="F17" s="77" t="s">
        <v>269</v>
      </c>
      <c r="G17" s="13">
        <v>44441</v>
      </c>
      <c r="H17" s="78" t="s">
        <v>1172</v>
      </c>
      <c r="I17" s="16">
        <v>95</v>
      </c>
      <c r="J17" s="16">
        <v>55</v>
      </c>
      <c r="K17" s="16">
        <v>35</v>
      </c>
      <c r="L17" s="16">
        <v>15</v>
      </c>
      <c r="M17" s="82">
        <v>45.71875</v>
      </c>
      <c r="N17" s="73">
        <v>46</v>
      </c>
      <c r="O17" s="65">
        <v>3000</v>
      </c>
      <c r="P17" s="66">
        <f>Table22457891011234567[[#This Row],[PEMBULATAN]]*O17</f>
        <v>138000</v>
      </c>
    </row>
    <row r="18" spans="1:16" ht="24" customHeight="1" x14ac:dyDescent="0.2">
      <c r="A18" s="14"/>
      <c r="B18" s="76"/>
      <c r="C18" s="74" t="s">
        <v>316</v>
      </c>
      <c r="D18" s="79" t="s">
        <v>213</v>
      </c>
      <c r="E18" s="13">
        <v>44441</v>
      </c>
      <c r="F18" s="77" t="s">
        <v>269</v>
      </c>
      <c r="G18" s="13">
        <v>44441</v>
      </c>
      <c r="H18" s="78" t="s">
        <v>1172</v>
      </c>
      <c r="I18" s="16">
        <v>92</v>
      </c>
      <c r="J18" s="16">
        <v>60</v>
      </c>
      <c r="K18" s="16">
        <v>35</v>
      </c>
      <c r="L18" s="16">
        <v>29</v>
      </c>
      <c r="M18" s="82">
        <v>48.3</v>
      </c>
      <c r="N18" s="73">
        <v>49</v>
      </c>
      <c r="O18" s="65">
        <v>3000</v>
      </c>
      <c r="P18" s="66">
        <f>Table22457891011234567[[#This Row],[PEMBULATAN]]*O18</f>
        <v>147000</v>
      </c>
    </row>
    <row r="19" spans="1:16" ht="24" customHeight="1" x14ac:dyDescent="0.2">
      <c r="A19" s="14"/>
      <c r="B19" s="76"/>
      <c r="C19" s="74" t="s">
        <v>317</v>
      </c>
      <c r="D19" s="79" t="s">
        <v>213</v>
      </c>
      <c r="E19" s="13">
        <v>44441</v>
      </c>
      <c r="F19" s="77" t="s">
        <v>269</v>
      </c>
      <c r="G19" s="13">
        <v>44441</v>
      </c>
      <c r="H19" s="78" t="s">
        <v>1172</v>
      </c>
      <c r="I19" s="16">
        <v>85</v>
      </c>
      <c r="J19" s="16">
        <v>32</v>
      </c>
      <c r="K19" s="16">
        <v>7</v>
      </c>
      <c r="L19" s="16">
        <v>22</v>
      </c>
      <c r="M19" s="82">
        <v>4.76</v>
      </c>
      <c r="N19" s="73">
        <v>22</v>
      </c>
      <c r="O19" s="65">
        <v>3000</v>
      </c>
      <c r="P19" s="66">
        <f>Table22457891011234567[[#This Row],[PEMBULATAN]]*O19</f>
        <v>66000</v>
      </c>
    </row>
    <row r="20" spans="1:16" ht="24" customHeight="1" x14ac:dyDescent="0.2">
      <c r="A20" s="14"/>
      <c r="B20" s="76"/>
      <c r="C20" s="74" t="s">
        <v>318</v>
      </c>
      <c r="D20" s="79" t="s">
        <v>213</v>
      </c>
      <c r="E20" s="13">
        <v>44441</v>
      </c>
      <c r="F20" s="77" t="s">
        <v>269</v>
      </c>
      <c r="G20" s="13">
        <v>44441</v>
      </c>
      <c r="H20" s="78" t="s">
        <v>1172</v>
      </c>
      <c r="I20" s="16">
        <v>95</v>
      </c>
      <c r="J20" s="16">
        <v>60</v>
      </c>
      <c r="K20" s="16">
        <v>40</v>
      </c>
      <c r="L20" s="16">
        <v>19</v>
      </c>
      <c r="M20" s="82">
        <v>57</v>
      </c>
      <c r="N20" s="73">
        <v>57</v>
      </c>
      <c r="O20" s="65">
        <v>3000</v>
      </c>
      <c r="P20" s="66">
        <f>Table22457891011234567[[#This Row],[PEMBULATAN]]*O20</f>
        <v>171000</v>
      </c>
    </row>
    <row r="21" spans="1:16" ht="24" customHeight="1" x14ac:dyDescent="0.2">
      <c r="A21" s="14"/>
      <c r="B21" s="76"/>
      <c r="C21" s="74" t="s">
        <v>319</v>
      </c>
      <c r="D21" s="79" t="s">
        <v>213</v>
      </c>
      <c r="E21" s="13">
        <v>44441</v>
      </c>
      <c r="F21" s="77" t="s">
        <v>269</v>
      </c>
      <c r="G21" s="13">
        <v>44441</v>
      </c>
      <c r="H21" s="78" t="s">
        <v>1172</v>
      </c>
      <c r="I21" s="16">
        <v>30</v>
      </c>
      <c r="J21" s="16">
        <v>30</v>
      </c>
      <c r="K21" s="16">
        <v>5</v>
      </c>
      <c r="L21" s="16">
        <v>8</v>
      </c>
      <c r="M21" s="82">
        <v>1.125</v>
      </c>
      <c r="N21" s="73">
        <v>8</v>
      </c>
      <c r="O21" s="65">
        <v>3000</v>
      </c>
      <c r="P21" s="66">
        <f>Table22457891011234567[[#This Row],[PEMBULATAN]]*O21</f>
        <v>24000</v>
      </c>
    </row>
    <row r="22" spans="1:16" ht="24" customHeight="1" x14ac:dyDescent="0.2">
      <c r="A22" s="14"/>
      <c r="B22" s="76"/>
      <c r="C22" s="74" t="s">
        <v>320</v>
      </c>
      <c r="D22" s="79" t="s">
        <v>213</v>
      </c>
      <c r="E22" s="13">
        <v>44441</v>
      </c>
      <c r="F22" s="77" t="s">
        <v>269</v>
      </c>
      <c r="G22" s="13">
        <v>44441</v>
      </c>
      <c r="H22" s="78" t="s">
        <v>1172</v>
      </c>
      <c r="I22" s="16">
        <v>53</v>
      </c>
      <c r="J22" s="16">
        <v>50</v>
      </c>
      <c r="K22" s="16">
        <v>30</v>
      </c>
      <c r="L22" s="16">
        <v>22</v>
      </c>
      <c r="M22" s="82">
        <v>19.875</v>
      </c>
      <c r="N22" s="73">
        <v>22</v>
      </c>
      <c r="O22" s="65">
        <v>3000</v>
      </c>
      <c r="P22" s="66">
        <f>Table22457891011234567[[#This Row],[PEMBULATAN]]*O22</f>
        <v>66000</v>
      </c>
    </row>
    <row r="23" spans="1:16" ht="24" customHeight="1" x14ac:dyDescent="0.2">
      <c r="A23" s="14"/>
      <c r="B23" s="76"/>
      <c r="C23" s="74" t="s">
        <v>321</v>
      </c>
      <c r="D23" s="79" t="s">
        <v>213</v>
      </c>
      <c r="E23" s="13">
        <v>44441</v>
      </c>
      <c r="F23" s="77" t="s">
        <v>269</v>
      </c>
      <c r="G23" s="13">
        <v>44441</v>
      </c>
      <c r="H23" s="78" t="s">
        <v>1172</v>
      </c>
      <c r="I23" s="16">
        <v>56</v>
      </c>
      <c r="J23" s="16">
        <v>40</v>
      </c>
      <c r="K23" s="16">
        <v>22</v>
      </c>
      <c r="L23" s="16">
        <v>16</v>
      </c>
      <c r="M23" s="82">
        <v>12.32</v>
      </c>
      <c r="N23" s="73">
        <v>16</v>
      </c>
      <c r="O23" s="65">
        <v>3000</v>
      </c>
      <c r="P23" s="66">
        <f>Table22457891011234567[[#This Row],[PEMBULATAN]]*O23</f>
        <v>48000</v>
      </c>
    </row>
    <row r="24" spans="1:16" ht="24" customHeight="1" x14ac:dyDescent="0.2">
      <c r="A24" s="14"/>
      <c r="B24" s="76"/>
      <c r="C24" s="74" t="s">
        <v>322</v>
      </c>
      <c r="D24" s="79" t="s">
        <v>213</v>
      </c>
      <c r="E24" s="13">
        <v>44441</v>
      </c>
      <c r="F24" s="77" t="s">
        <v>269</v>
      </c>
      <c r="G24" s="13">
        <v>44441</v>
      </c>
      <c r="H24" s="78" t="s">
        <v>1172</v>
      </c>
      <c r="I24" s="16">
        <v>44</v>
      </c>
      <c r="J24" s="16">
        <v>36</v>
      </c>
      <c r="K24" s="16">
        <v>36</v>
      </c>
      <c r="L24" s="16">
        <v>11</v>
      </c>
      <c r="M24" s="82">
        <v>14.256</v>
      </c>
      <c r="N24" s="73">
        <v>14</v>
      </c>
      <c r="O24" s="65">
        <v>3000</v>
      </c>
      <c r="P24" s="66">
        <f>Table22457891011234567[[#This Row],[PEMBULATAN]]*O24</f>
        <v>42000</v>
      </c>
    </row>
    <row r="25" spans="1:16" ht="24" customHeight="1" x14ac:dyDescent="0.2">
      <c r="A25" s="14"/>
      <c r="B25" s="76"/>
      <c r="C25" s="74" t="s">
        <v>323</v>
      </c>
      <c r="D25" s="79" t="s">
        <v>213</v>
      </c>
      <c r="E25" s="13">
        <v>44441</v>
      </c>
      <c r="F25" s="77" t="s">
        <v>269</v>
      </c>
      <c r="G25" s="13">
        <v>44441</v>
      </c>
      <c r="H25" s="78" t="s">
        <v>1172</v>
      </c>
      <c r="I25" s="16">
        <v>50</v>
      </c>
      <c r="J25" s="16">
        <v>45</v>
      </c>
      <c r="K25" s="16">
        <v>10</v>
      </c>
      <c r="L25" s="16">
        <v>30</v>
      </c>
      <c r="M25" s="82">
        <v>5.625</v>
      </c>
      <c r="N25" s="73">
        <v>30</v>
      </c>
      <c r="O25" s="65">
        <v>3000</v>
      </c>
      <c r="P25" s="66">
        <f>Table22457891011234567[[#This Row],[PEMBULATAN]]*O25</f>
        <v>90000</v>
      </c>
    </row>
    <row r="26" spans="1:16" ht="24" customHeight="1" x14ac:dyDescent="0.2">
      <c r="A26" s="14"/>
      <c r="B26" s="76"/>
      <c r="C26" s="74" t="s">
        <v>324</v>
      </c>
      <c r="D26" s="79" t="s">
        <v>213</v>
      </c>
      <c r="E26" s="13">
        <v>44441</v>
      </c>
      <c r="F26" s="77" t="s">
        <v>269</v>
      </c>
      <c r="G26" s="13">
        <v>44441</v>
      </c>
      <c r="H26" s="78" t="s">
        <v>1172</v>
      </c>
      <c r="I26" s="16">
        <v>80</v>
      </c>
      <c r="J26" s="16">
        <v>68</v>
      </c>
      <c r="K26" s="16">
        <v>30</v>
      </c>
      <c r="L26" s="16">
        <v>12</v>
      </c>
      <c r="M26" s="82">
        <v>40.799999999999997</v>
      </c>
      <c r="N26" s="73">
        <v>41</v>
      </c>
      <c r="O26" s="65">
        <v>3000</v>
      </c>
      <c r="P26" s="66">
        <f>Table22457891011234567[[#This Row],[PEMBULATAN]]*O26</f>
        <v>123000</v>
      </c>
    </row>
    <row r="27" spans="1:16" ht="24" customHeight="1" x14ac:dyDescent="0.2">
      <c r="A27" s="14"/>
      <c r="B27" s="76"/>
      <c r="C27" s="74" t="s">
        <v>325</v>
      </c>
      <c r="D27" s="79" t="s">
        <v>213</v>
      </c>
      <c r="E27" s="13">
        <v>44441</v>
      </c>
      <c r="F27" s="77" t="s">
        <v>269</v>
      </c>
      <c r="G27" s="13">
        <v>44441</v>
      </c>
      <c r="H27" s="78" t="s">
        <v>1172</v>
      </c>
      <c r="I27" s="16">
        <v>93</v>
      </c>
      <c r="J27" s="16">
        <v>60</v>
      </c>
      <c r="K27" s="16">
        <v>36</v>
      </c>
      <c r="L27" s="16">
        <v>19</v>
      </c>
      <c r="M27" s="82">
        <v>50.22</v>
      </c>
      <c r="N27" s="73">
        <v>50</v>
      </c>
      <c r="O27" s="65">
        <v>3000</v>
      </c>
      <c r="P27" s="66">
        <f>Table22457891011234567[[#This Row],[PEMBULATAN]]*O27</f>
        <v>150000</v>
      </c>
    </row>
    <row r="28" spans="1:16" ht="24" customHeight="1" x14ac:dyDescent="0.2">
      <c r="A28" s="14"/>
      <c r="B28" s="76"/>
      <c r="C28" s="74" t="s">
        <v>326</v>
      </c>
      <c r="D28" s="79" t="s">
        <v>213</v>
      </c>
      <c r="E28" s="13">
        <v>44441</v>
      </c>
      <c r="F28" s="77" t="s">
        <v>269</v>
      </c>
      <c r="G28" s="13">
        <v>44441</v>
      </c>
      <c r="H28" s="78" t="s">
        <v>1172</v>
      </c>
      <c r="I28" s="16">
        <v>50</v>
      </c>
      <c r="J28" s="16">
        <v>50</v>
      </c>
      <c r="K28" s="16">
        <v>26</v>
      </c>
      <c r="L28" s="16">
        <v>1</v>
      </c>
      <c r="M28" s="82">
        <v>16.25</v>
      </c>
      <c r="N28" s="73">
        <v>16</v>
      </c>
      <c r="O28" s="65">
        <v>3000</v>
      </c>
      <c r="P28" s="66">
        <f>Table22457891011234567[[#This Row],[PEMBULATAN]]*O28</f>
        <v>48000</v>
      </c>
    </row>
    <row r="29" spans="1:16" ht="24" customHeight="1" x14ac:dyDescent="0.2">
      <c r="A29" s="14"/>
      <c r="B29" s="76"/>
      <c r="C29" s="74" t="s">
        <v>327</v>
      </c>
      <c r="D29" s="79" t="s">
        <v>213</v>
      </c>
      <c r="E29" s="13">
        <v>44441</v>
      </c>
      <c r="F29" s="77" t="s">
        <v>269</v>
      </c>
      <c r="G29" s="13">
        <v>44441</v>
      </c>
      <c r="H29" s="78" t="s">
        <v>1172</v>
      </c>
      <c r="I29" s="16">
        <v>126</v>
      </c>
      <c r="J29" s="16">
        <v>20</v>
      </c>
      <c r="K29" s="16">
        <v>56</v>
      </c>
      <c r="L29" s="16">
        <v>1</v>
      </c>
      <c r="M29" s="82">
        <v>35.28</v>
      </c>
      <c r="N29" s="73">
        <v>35</v>
      </c>
      <c r="O29" s="65">
        <v>3000</v>
      </c>
      <c r="P29" s="66">
        <f>Table22457891011234567[[#This Row],[PEMBULATAN]]*O29</f>
        <v>105000</v>
      </c>
    </row>
    <row r="30" spans="1:16" ht="24" customHeight="1" x14ac:dyDescent="0.2">
      <c r="A30" s="14"/>
      <c r="B30" s="76"/>
      <c r="C30" s="74" t="s">
        <v>328</v>
      </c>
      <c r="D30" s="79" t="s">
        <v>213</v>
      </c>
      <c r="E30" s="13">
        <v>44441</v>
      </c>
      <c r="F30" s="77" t="s">
        <v>269</v>
      </c>
      <c r="G30" s="13">
        <v>44441</v>
      </c>
      <c r="H30" s="78" t="s">
        <v>1172</v>
      </c>
      <c r="I30" s="16">
        <v>95</v>
      </c>
      <c r="J30" s="16">
        <v>60</v>
      </c>
      <c r="K30" s="16">
        <v>43</v>
      </c>
      <c r="L30" s="16">
        <v>11</v>
      </c>
      <c r="M30" s="82">
        <v>61.274999999999999</v>
      </c>
      <c r="N30" s="73">
        <v>61</v>
      </c>
      <c r="O30" s="65">
        <v>3000</v>
      </c>
      <c r="P30" s="66">
        <f>Table22457891011234567[[#This Row],[PEMBULATAN]]*O30</f>
        <v>183000</v>
      </c>
    </row>
    <row r="31" spans="1:16" ht="24" customHeight="1" x14ac:dyDescent="0.2">
      <c r="A31" s="14"/>
      <c r="B31" s="76"/>
      <c r="C31" s="74" t="s">
        <v>329</v>
      </c>
      <c r="D31" s="79" t="s">
        <v>213</v>
      </c>
      <c r="E31" s="13">
        <v>44441</v>
      </c>
      <c r="F31" s="77" t="s">
        <v>269</v>
      </c>
      <c r="G31" s="13">
        <v>44441</v>
      </c>
      <c r="H31" s="78" t="s">
        <v>1172</v>
      </c>
      <c r="I31" s="16">
        <v>80</v>
      </c>
      <c r="J31" s="16">
        <v>62</v>
      </c>
      <c r="K31" s="16">
        <v>25</v>
      </c>
      <c r="L31" s="16">
        <v>5</v>
      </c>
      <c r="M31" s="82">
        <v>31</v>
      </c>
      <c r="N31" s="73">
        <v>31</v>
      </c>
      <c r="O31" s="65">
        <v>3000</v>
      </c>
      <c r="P31" s="66">
        <f>Table22457891011234567[[#This Row],[PEMBULATAN]]*O31</f>
        <v>93000</v>
      </c>
    </row>
    <row r="32" spans="1:16" ht="24" customHeight="1" x14ac:dyDescent="0.2">
      <c r="A32" s="14"/>
      <c r="B32" s="76"/>
      <c r="C32" s="74" t="s">
        <v>330</v>
      </c>
      <c r="D32" s="79" t="s">
        <v>213</v>
      </c>
      <c r="E32" s="13">
        <v>44441</v>
      </c>
      <c r="F32" s="77" t="s">
        <v>269</v>
      </c>
      <c r="G32" s="13">
        <v>44441</v>
      </c>
      <c r="H32" s="78" t="s">
        <v>1172</v>
      </c>
      <c r="I32" s="16">
        <v>75</v>
      </c>
      <c r="J32" s="16">
        <v>55</v>
      </c>
      <c r="K32" s="16">
        <v>27</v>
      </c>
      <c r="L32" s="16">
        <v>6</v>
      </c>
      <c r="M32" s="82">
        <v>27.84375</v>
      </c>
      <c r="N32" s="73">
        <v>28</v>
      </c>
      <c r="O32" s="65">
        <v>3000</v>
      </c>
      <c r="P32" s="66">
        <f>Table22457891011234567[[#This Row],[PEMBULATAN]]*O32</f>
        <v>84000</v>
      </c>
    </row>
    <row r="33" spans="1:16" ht="24" customHeight="1" x14ac:dyDescent="0.2">
      <c r="A33" s="14"/>
      <c r="B33" s="76"/>
      <c r="C33" s="74" t="s">
        <v>331</v>
      </c>
      <c r="D33" s="79" t="s">
        <v>213</v>
      </c>
      <c r="E33" s="13">
        <v>44441</v>
      </c>
      <c r="F33" s="77" t="s">
        <v>269</v>
      </c>
      <c r="G33" s="13">
        <v>44441</v>
      </c>
      <c r="H33" s="78" t="s">
        <v>1172</v>
      </c>
      <c r="I33" s="16">
        <v>93</v>
      </c>
      <c r="J33" s="16">
        <v>60</v>
      </c>
      <c r="K33" s="16">
        <v>35</v>
      </c>
      <c r="L33" s="16">
        <v>10</v>
      </c>
      <c r="M33" s="82">
        <v>48.825000000000003</v>
      </c>
      <c r="N33" s="73">
        <v>49</v>
      </c>
      <c r="O33" s="65">
        <v>3000</v>
      </c>
      <c r="P33" s="66">
        <f>Table22457891011234567[[#This Row],[PEMBULATAN]]*O33</f>
        <v>147000</v>
      </c>
    </row>
    <row r="34" spans="1:16" ht="24" customHeight="1" x14ac:dyDescent="0.2">
      <c r="A34" s="14"/>
      <c r="B34" s="76"/>
      <c r="C34" s="74" t="s">
        <v>332</v>
      </c>
      <c r="D34" s="79" t="s">
        <v>213</v>
      </c>
      <c r="E34" s="13">
        <v>44441</v>
      </c>
      <c r="F34" s="77" t="s">
        <v>269</v>
      </c>
      <c r="G34" s="13">
        <v>44441</v>
      </c>
      <c r="H34" s="78" t="s">
        <v>1172</v>
      </c>
      <c r="I34" s="16">
        <v>65</v>
      </c>
      <c r="J34" s="16">
        <v>52</v>
      </c>
      <c r="K34" s="16">
        <v>40</v>
      </c>
      <c r="L34" s="16">
        <v>6</v>
      </c>
      <c r="M34" s="82">
        <v>33.799999999999997</v>
      </c>
      <c r="N34" s="73">
        <v>34</v>
      </c>
      <c r="O34" s="65">
        <v>3000</v>
      </c>
      <c r="P34" s="66">
        <f>Table22457891011234567[[#This Row],[PEMBULATAN]]*O34</f>
        <v>102000</v>
      </c>
    </row>
    <row r="35" spans="1:16" ht="24" customHeight="1" x14ac:dyDescent="0.2">
      <c r="A35" s="14"/>
      <c r="B35" s="76"/>
      <c r="C35" s="74" t="s">
        <v>333</v>
      </c>
      <c r="D35" s="79" t="s">
        <v>213</v>
      </c>
      <c r="E35" s="13">
        <v>44441</v>
      </c>
      <c r="F35" s="77" t="s">
        <v>269</v>
      </c>
      <c r="G35" s="13">
        <v>44441</v>
      </c>
      <c r="H35" s="78" t="s">
        <v>1172</v>
      </c>
      <c r="I35" s="16">
        <v>100</v>
      </c>
      <c r="J35" s="16">
        <v>60</v>
      </c>
      <c r="K35" s="16">
        <v>30</v>
      </c>
      <c r="L35" s="16">
        <v>17</v>
      </c>
      <c r="M35" s="82">
        <v>45</v>
      </c>
      <c r="N35" s="73">
        <v>45</v>
      </c>
      <c r="O35" s="65">
        <v>3000</v>
      </c>
      <c r="P35" s="66">
        <f>Table22457891011234567[[#This Row],[PEMBULATAN]]*O35</f>
        <v>135000</v>
      </c>
    </row>
    <row r="36" spans="1:16" ht="24" customHeight="1" x14ac:dyDescent="0.2">
      <c r="A36" s="14"/>
      <c r="B36" s="76"/>
      <c r="C36" s="74" t="s">
        <v>334</v>
      </c>
      <c r="D36" s="79" t="s">
        <v>213</v>
      </c>
      <c r="E36" s="13">
        <v>44441</v>
      </c>
      <c r="F36" s="77" t="s">
        <v>269</v>
      </c>
      <c r="G36" s="13">
        <v>44441</v>
      </c>
      <c r="H36" s="78" t="s">
        <v>1172</v>
      </c>
      <c r="I36" s="16">
        <v>55</v>
      </c>
      <c r="J36" s="16">
        <v>60</v>
      </c>
      <c r="K36" s="16">
        <v>20</v>
      </c>
      <c r="L36" s="16">
        <v>5</v>
      </c>
      <c r="M36" s="82">
        <v>16.5</v>
      </c>
      <c r="N36" s="73">
        <v>17</v>
      </c>
      <c r="O36" s="65">
        <v>3000</v>
      </c>
      <c r="P36" s="66">
        <f>Table22457891011234567[[#This Row],[PEMBULATAN]]*O36</f>
        <v>51000</v>
      </c>
    </row>
    <row r="37" spans="1:16" ht="24" customHeight="1" x14ac:dyDescent="0.2">
      <c r="A37" s="14"/>
      <c r="B37" s="76"/>
      <c r="C37" s="74" t="s">
        <v>335</v>
      </c>
      <c r="D37" s="79" t="s">
        <v>213</v>
      </c>
      <c r="E37" s="13">
        <v>44441</v>
      </c>
      <c r="F37" s="77" t="s">
        <v>269</v>
      </c>
      <c r="G37" s="13">
        <v>44441</v>
      </c>
      <c r="H37" s="78" t="s">
        <v>1172</v>
      </c>
      <c r="I37" s="16">
        <v>86</v>
      </c>
      <c r="J37" s="16">
        <v>65</v>
      </c>
      <c r="K37" s="16">
        <v>30</v>
      </c>
      <c r="L37" s="16">
        <v>15</v>
      </c>
      <c r="M37" s="82">
        <v>41.924999999999997</v>
      </c>
      <c r="N37" s="73">
        <v>42</v>
      </c>
      <c r="O37" s="65">
        <v>3000</v>
      </c>
      <c r="P37" s="66">
        <f>Table22457891011234567[[#This Row],[PEMBULATAN]]*O37</f>
        <v>126000</v>
      </c>
    </row>
    <row r="38" spans="1:16" ht="24" customHeight="1" x14ac:dyDescent="0.2">
      <c r="A38" s="14"/>
      <c r="B38" s="76"/>
      <c r="C38" s="74" t="s">
        <v>336</v>
      </c>
      <c r="D38" s="79" t="s">
        <v>213</v>
      </c>
      <c r="E38" s="13">
        <v>44441</v>
      </c>
      <c r="F38" s="77" t="s">
        <v>269</v>
      </c>
      <c r="G38" s="13">
        <v>44441</v>
      </c>
      <c r="H38" s="78" t="s">
        <v>1172</v>
      </c>
      <c r="I38" s="16">
        <v>73</v>
      </c>
      <c r="J38" s="16">
        <v>60</v>
      </c>
      <c r="K38" s="16">
        <v>10</v>
      </c>
      <c r="L38" s="16">
        <v>9</v>
      </c>
      <c r="M38" s="82">
        <v>10.95</v>
      </c>
      <c r="N38" s="73">
        <v>11</v>
      </c>
      <c r="O38" s="65">
        <v>3000</v>
      </c>
      <c r="P38" s="66">
        <f>Table22457891011234567[[#This Row],[PEMBULATAN]]*O38</f>
        <v>33000</v>
      </c>
    </row>
    <row r="39" spans="1:16" ht="24" customHeight="1" x14ac:dyDescent="0.2">
      <c r="A39" s="14"/>
      <c r="B39" s="76"/>
      <c r="C39" s="74" t="s">
        <v>337</v>
      </c>
      <c r="D39" s="79" t="s">
        <v>213</v>
      </c>
      <c r="E39" s="13">
        <v>44441</v>
      </c>
      <c r="F39" s="77" t="s">
        <v>269</v>
      </c>
      <c r="G39" s="13">
        <v>44441</v>
      </c>
      <c r="H39" s="78" t="s">
        <v>1172</v>
      </c>
      <c r="I39" s="16">
        <v>87</v>
      </c>
      <c r="J39" s="16">
        <v>60</v>
      </c>
      <c r="K39" s="16">
        <v>25</v>
      </c>
      <c r="L39" s="16">
        <v>8</v>
      </c>
      <c r="M39" s="82">
        <v>32.625</v>
      </c>
      <c r="N39" s="73">
        <v>33</v>
      </c>
      <c r="O39" s="65">
        <v>3000</v>
      </c>
      <c r="P39" s="66">
        <f>Table22457891011234567[[#This Row],[PEMBULATAN]]*O39</f>
        <v>99000</v>
      </c>
    </row>
    <row r="40" spans="1:16" ht="24" customHeight="1" x14ac:dyDescent="0.2">
      <c r="A40" s="14"/>
      <c r="B40" s="76"/>
      <c r="C40" s="74" t="s">
        <v>338</v>
      </c>
      <c r="D40" s="79" t="s">
        <v>213</v>
      </c>
      <c r="E40" s="13">
        <v>44441</v>
      </c>
      <c r="F40" s="77" t="s">
        <v>269</v>
      </c>
      <c r="G40" s="13">
        <v>44441</v>
      </c>
      <c r="H40" s="78" t="s">
        <v>1172</v>
      </c>
      <c r="I40" s="16">
        <v>95</v>
      </c>
      <c r="J40" s="16">
        <v>57</v>
      </c>
      <c r="K40" s="16">
        <v>27</v>
      </c>
      <c r="L40" s="16">
        <v>16</v>
      </c>
      <c r="M40" s="82">
        <v>36.551250000000003</v>
      </c>
      <c r="N40" s="73">
        <v>37</v>
      </c>
      <c r="O40" s="65">
        <v>3000</v>
      </c>
      <c r="P40" s="66">
        <f>Table22457891011234567[[#This Row],[PEMBULATAN]]*O40</f>
        <v>111000</v>
      </c>
    </row>
    <row r="41" spans="1:16" ht="24" customHeight="1" x14ac:dyDescent="0.2">
      <c r="A41" s="14"/>
      <c r="B41" s="76"/>
      <c r="C41" s="74" t="s">
        <v>339</v>
      </c>
      <c r="D41" s="79" t="s">
        <v>213</v>
      </c>
      <c r="E41" s="13">
        <v>44441</v>
      </c>
      <c r="F41" s="77" t="s">
        <v>269</v>
      </c>
      <c r="G41" s="13">
        <v>44441</v>
      </c>
      <c r="H41" s="78" t="s">
        <v>1172</v>
      </c>
      <c r="I41" s="16">
        <v>94</v>
      </c>
      <c r="J41" s="16">
        <v>65</v>
      </c>
      <c r="K41" s="16">
        <v>35</v>
      </c>
      <c r="L41" s="16">
        <v>11</v>
      </c>
      <c r="M41" s="82">
        <v>53.462499999999999</v>
      </c>
      <c r="N41" s="73">
        <v>54</v>
      </c>
      <c r="O41" s="65">
        <v>3000</v>
      </c>
      <c r="P41" s="66">
        <f>Table22457891011234567[[#This Row],[PEMBULATAN]]*O41</f>
        <v>162000</v>
      </c>
    </row>
    <row r="42" spans="1:16" ht="24" customHeight="1" x14ac:dyDescent="0.2">
      <c r="A42" s="14"/>
      <c r="B42" s="76"/>
      <c r="C42" s="74" t="s">
        <v>340</v>
      </c>
      <c r="D42" s="79" t="s">
        <v>213</v>
      </c>
      <c r="E42" s="13">
        <v>44441</v>
      </c>
      <c r="F42" s="77" t="s">
        <v>269</v>
      </c>
      <c r="G42" s="13">
        <v>44441</v>
      </c>
      <c r="H42" s="78" t="s">
        <v>1172</v>
      </c>
      <c r="I42" s="16">
        <v>120</v>
      </c>
      <c r="J42" s="16">
        <v>60</v>
      </c>
      <c r="K42" s="16">
        <v>22</v>
      </c>
      <c r="L42" s="16">
        <v>27</v>
      </c>
      <c r="M42" s="82">
        <v>39.6</v>
      </c>
      <c r="N42" s="73">
        <v>40</v>
      </c>
      <c r="O42" s="65">
        <v>3000</v>
      </c>
      <c r="P42" s="66">
        <f>Table22457891011234567[[#This Row],[PEMBULATAN]]*O42</f>
        <v>120000</v>
      </c>
    </row>
    <row r="43" spans="1:16" ht="24" customHeight="1" x14ac:dyDescent="0.2">
      <c r="A43" s="14"/>
      <c r="B43" s="76"/>
      <c r="C43" s="74" t="s">
        <v>341</v>
      </c>
      <c r="D43" s="79" t="s">
        <v>213</v>
      </c>
      <c r="E43" s="13">
        <v>44441</v>
      </c>
      <c r="F43" s="77" t="s">
        <v>269</v>
      </c>
      <c r="G43" s="13">
        <v>44441</v>
      </c>
      <c r="H43" s="78" t="s">
        <v>1172</v>
      </c>
      <c r="I43" s="16">
        <v>110</v>
      </c>
      <c r="J43" s="16">
        <v>42</v>
      </c>
      <c r="K43" s="16">
        <v>35</v>
      </c>
      <c r="L43" s="16">
        <v>39</v>
      </c>
      <c r="M43" s="82">
        <v>40.424999999999997</v>
      </c>
      <c r="N43" s="73">
        <v>41</v>
      </c>
      <c r="O43" s="65">
        <v>3000</v>
      </c>
      <c r="P43" s="66">
        <f>Table22457891011234567[[#This Row],[PEMBULATAN]]*O43</f>
        <v>123000</v>
      </c>
    </row>
    <row r="44" spans="1:16" ht="24" customHeight="1" x14ac:dyDescent="0.2">
      <c r="A44" s="14"/>
      <c r="B44" s="76"/>
      <c r="C44" s="74" t="s">
        <v>342</v>
      </c>
      <c r="D44" s="79" t="s">
        <v>213</v>
      </c>
      <c r="E44" s="13">
        <v>44441</v>
      </c>
      <c r="F44" s="77" t="s">
        <v>269</v>
      </c>
      <c r="G44" s="13">
        <v>44441</v>
      </c>
      <c r="H44" s="78" t="s">
        <v>1172</v>
      </c>
      <c r="I44" s="16">
        <v>47</v>
      </c>
      <c r="J44" s="16">
        <v>36</v>
      </c>
      <c r="K44" s="16">
        <v>31</v>
      </c>
      <c r="L44" s="16">
        <v>4</v>
      </c>
      <c r="M44" s="82">
        <v>13.113</v>
      </c>
      <c r="N44" s="73">
        <v>13</v>
      </c>
      <c r="O44" s="65">
        <v>3000</v>
      </c>
      <c r="P44" s="66">
        <f>Table22457891011234567[[#This Row],[PEMBULATAN]]*O44</f>
        <v>39000</v>
      </c>
    </row>
    <row r="45" spans="1:16" ht="24" customHeight="1" x14ac:dyDescent="0.2">
      <c r="A45" s="14"/>
      <c r="B45" s="76"/>
      <c r="C45" s="74" t="s">
        <v>343</v>
      </c>
      <c r="D45" s="79" t="s">
        <v>213</v>
      </c>
      <c r="E45" s="13">
        <v>44441</v>
      </c>
      <c r="F45" s="77" t="s">
        <v>269</v>
      </c>
      <c r="G45" s="13">
        <v>44441</v>
      </c>
      <c r="H45" s="78" t="s">
        <v>1172</v>
      </c>
      <c r="I45" s="16">
        <v>110</v>
      </c>
      <c r="J45" s="16">
        <v>12</v>
      </c>
      <c r="K45" s="16">
        <v>12</v>
      </c>
      <c r="L45" s="16">
        <v>1</v>
      </c>
      <c r="M45" s="82">
        <v>3.96</v>
      </c>
      <c r="N45" s="73">
        <v>4</v>
      </c>
      <c r="O45" s="65">
        <v>3000</v>
      </c>
      <c r="P45" s="66">
        <f>Table22457891011234567[[#This Row],[PEMBULATAN]]*O45</f>
        <v>12000</v>
      </c>
    </row>
    <row r="46" spans="1:16" ht="24" customHeight="1" x14ac:dyDescent="0.2">
      <c r="A46" s="14"/>
      <c r="B46" s="76"/>
      <c r="C46" s="74" t="s">
        <v>344</v>
      </c>
      <c r="D46" s="79" t="s">
        <v>213</v>
      </c>
      <c r="E46" s="13">
        <v>44441</v>
      </c>
      <c r="F46" s="77" t="s">
        <v>269</v>
      </c>
      <c r="G46" s="13">
        <v>44441</v>
      </c>
      <c r="H46" s="78" t="s">
        <v>1172</v>
      </c>
      <c r="I46" s="16">
        <v>33</v>
      </c>
      <c r="J46" s="16">
        <v>33</v>
      </c>
      <c r="K46" s="16">
        <v>31</v>
      </c>
      <c r="L46" s="16">
        <v>1</v>
      </c>
      <c r="M46" s="82">
        <v>8.4397500000000001</v>
      </c>
      <c r="N46" s="73">
        <v>9</v>
      </c>
      <c r="O46" s="65">
        <v>3000</v>
      </c>
      <c r="P46" s="66">
        <f>Table22457891011234567[[#This Row],[PEMBULATAN]]*O46</f>
        <v>27000</v>
      </c>
    </row>
    <row r="47" spans="1:16" ht="24" customHeight="1" x14ac:dyDescent="0.2">
      <c r="A47" s="14"/>
      <c r="B47" s="76"/>
      <c r="C47" s="74" t="s">
        <v>345</v>
      </c>
      <c r="D47" s="79" t="s">
        <v>213</v>
      </c>
      <c r="E47" s="13">
        <v>44441</v>
      </c>
      <c r="F47" s="77" t="s">
        <v>269</v>
      </c>
      <c r="G47" s="13">
        <v>44441</v>
      </c>
      <c r="H47" s="78" t="s">
        <v>1172</v>
      </c>
      <c r="I47" s="16">
        <v>56</v>
      </c>
      <c r="J47" s="16">
        <v>47</v>
      </c>
      <c r="K47" s="16">
        <v>47</v>
      </c>
      <c r="L47" s="16">
        <v>4</v>
      </c>
      <c r="M47" s="82">
        <v>30.925999999999998</v>
      </c>
      <c r="N47" s="73">
        <v>31</v>
      </c>
      <c r="O47" s="65">
        <v>3000</v>
      </c>
      <c r="P47" s="66">
        <f>Table22457891011234567[[#This Row],[PEMBULATAN]]*O47</f>
        <v>93000</v>
      </c>
    </row>
    <row r="48" spans="1:16" ht="24" customHeight="1" x14ac:dyDescent="0.2">
      <c r="A48" s="14"/>
      <c r="B48" s="76"/>
      <c r="C48" s="74" t="s">
        <v>346</v>
      </c>
      <c r="D48" s="79" t="s">
        <v>213</v>
      </c>
      <c r="E48" s="13">
        <v>44441</v>
      </c>
      <c r="F48" s="77" t="s">
        <v>269</v>
      </c>
      <c r="G48" s="13">
        <v>44441</v>
      </c>
      <c r="H48" s="78" t="s">
        <v>1172</v>
      </c>
      <c r="I48" s="16">
        <v>54</v>
      </c>
      <c r="J48" s="16">
        <v>54</v>
      </c>
      <c r="K48" s="16">
        <v>30</v>
      </c>
      <c r="L48" s="16">
        <v>18</v>
      </c>
      <c r="M48" s="82">
        <v>21.87</v>
      </c>
      <c r="N48" s="73">
        <v>22</v>
      </c>
      <c r="O48" s="65">
        <v>3000</v>
      </c>
      <c r="P48" s="66">
        <f>Table22457891011234567[[#This Row],[PEMBULATAN]]*O48</f>
        <v>66000</v>
      </c>
    </row>
    <row r="49" spans="1:16" ht="24" customHeight="1" x14ac:dyDescent="0.2">
      <c r="A49" s="14"/>
      <c r="B49" s="76"/>
      <c r="C49" s="74" t="s">
        <v>347</v>
      </c>
      <c r="D49" s="79" t="s">
        <v>213</v>
      </c>
      <c r="E49" s="13">
        <v>44441</v>
      </c>
      <c r="F49" s="77" t="s">
        <v>269</v>
      </c>
      <c r="G49" s="13">
        <v>44441</v>
      </c>
      <c r="H49" s="78" t="s">
        <v>1172</v>
      </c>
      <c r="I49" s="16">
        <v>50</v>
      </c>
      <c r="J49" s="16">
        <v>34</v>
      </c>
      <c r="K49" s="16">
        <v>30</v>
      </c>
      <c r="L49" s="16">
        <v>8</v>
      </c>
      <c r="M49" s="82">
        <v>12.75</v>
      </c>
      <c r="N49" s="73">
        <v>13</v>
      </c>
      <c r="O49" s="65">
        <v>3000</v>
      </c>
      <c r="P49" s="66">
        <f>Table22457891011234567[[#This Row],[PEMBULATAN]]*O49</f>
        <v>39000</v>
      </c>
    </row>
    <row r="50" spans="1:16" ht="24" customHeight="1" x14ac:dyDescent="0.2">
      <c r="A50" s="14"/>
      <c r="B50" s="76"/>
      <c r="C50" s="74" t="s">
        <v>348</v>
      </c>
      <c r="D50" s="79" t="s">
        <v>213</v>
      </c>
      <c r="E50" s="13">
        <v>44441</v>
      </c>
      <c r="F50" s="77" t="s">
        <v>269</v>
      </c>
      <c r="G50" s="13">
        <v>44441</v>
      </c>
      <c r="H50" s="78" t="s">
        <v>1172</v>
      </c>
      <c r="I50" s="16">
        <v>90</v>
      </c>
      <c r="J50" s="16">
        <v>60</v>
      </c>
      <c r="K50" s="16">
        <v>35</v>
      </c>
      <c r="L50" s="16">
        <v>9</v>
      </c>
      <c r="M50" s="82">
        <v>47.25</v>
      </c>
      <c r="N50" s="73">
        <v>47</v>
      </c>
      <c r="O50" s="65">
        <v>3000</v>
      </c>
      <c r="P50" s="66">
        <f>Table22457891011234567[[#This Row],[PEMBULATAN]]*O50</f>
        <v>141000</v>
      </c>
    </row>
    <row r="51" spans="1:16" ht="24" customHeight="1" x14ac:dyDescent="0.2">
      <c r="A51" s="14"/>
      <c r="B51" s="76"/>
      <c r="C51" s="74" t="s">
        <v>349</v>
      </c>
      <c r="D51" s="79" t="s">
        <v>213</v>
      </c>
      <c r="E51" s="13">
        <v>44441</v>
      </c>
      <c r="F51" s="77" t="s">
        <v>269</v>
      </c>
      <c r="G51" s="13">
        <v>44441</v>
      </c>
      <c r="H51" s="78" t="s">
        <v>1172</v>
      </c>
      <c r="I51" s="16">
        <v>42</v>
      </c>
      <c r="J51" s="16">
        <v>62</v>
      </c>
      <c r="K51" s="16">
        <v>28</v>
      </c>
      <c r="L51" s="16">
        <v>5</v>
      </c>
      <c r="M51" s="82">
        <v>18.228000000000002</v>
      </c>
      <c r="N51" s="73">
        <v>18</v>
      </c>
      <c r="O51" s="65">
        <v>3000</v>
      </c>
      <c r="P51" s="66">
        <f>Table22457891011234567[[#This Row],[PEMBULATAN]]*O51</f>
        <v>54000</v>
      </c>
    </row>
    <row r="52" spans="1:16" ht="24" customHeight="1" x14ac:dyDescent="0.2">
      <c r="A52" s="14"/>
      <c r="B52" s="76"/>
      <c r="C52" s="74" t="s">
        <v>350</v>
      </c>
      <c r="D52" s="79" t="s">
        <v>213</v>
      </c>
      <c r="E52" s="13">
        <v>44441</v>
      </c>
      <c r="F52" s="77" t="s">
        <v>269</v>
      </c>
      <c r="G52" s="13">
        <v>44441</v>
      </c>
      <c r="H52" s="78" t="s">
        <v>1172</v>
      </c>
      <c r="I52" s="16">
        <v>60</v>
      </c>
      <c r="J52" s="16">
        <v>45</v>
      </c>
      <c r="K52" s="16">
        <v>30</v>
      </c>
      <c r="L52" s="16">
        <v>3</v>
      </c>
      <c r="M52" s="82">
        <v>20.25</v>
      </c>
      <c r="N52" s="73">
        <v>20</v>
      </c>
      <c r="O52" s="65">
        <v>3000</v>
      </c>
      <c r="P52" s="66">
        <f>Table22457891011234567[[#This Row],[PEMBULATAN]]*O52</f>
        <v>60000</v>
      </c>
    </row>
    <row r="53" spans="1:16" ht="24" customHeight="1" x14ac:dyDescent="0.2">
      <c r="A53" s="14"/>
      <c r="B53" s="76"/>
      <c r="C53" s="74" t="s">
        <v>351</v>
      </c>
      <c r="D53" s="79" t="s">
        <v>213</v>
      </c>
      <c r="E53" s="13">
        <v>44441</v>
      </c>
      <c r="F53" s="77" t="s">
        <v>269</v>
      </c>
      <c r="G53" s="13">
        <v>44441</v>
      </c>
      <c r="H53" s="78" t="s">
        <v>1172</v>
      </c>
      <c r="I53" s="16">
        <v>107</v>
      </c>
      <c r="J53" s="16">
        <v>2</v>
      </c>
      <c r="K53" s="16">
        <v>21</v>
      </c>
      <c r="L53" s="16">
        <v>1</v>
      </c>
      <c r="M53" s="82">
        <v>1.1234999999999999</v>
      </c>
      <c r="N53" s="73">
        <v>1</v>
      </c>
      <c r="O53" s="65">
        <v>3000</v>
      </c>
      <c r="P53" s="66">
        <f>Table22457891011234567[[#This Row],[PEMBULATAN]]*O53</f>
        <v>3000</v>
      </c>
    </row>
    <row r="54" spans="1:16" ht="24" customHeight="1" x14ac:dyDescent="0.2">
      <c r="A54" s="14"/>
      <c r="B54" s="76"/>
      <c r="C54" s="74" t="s">
        <v>352</v>
      </c>
      <c r="D54" s="79" t="s">
        <v>213</v>
      </c>
      <c r="E54" s="13">
        <v>44441</v>
      </c>
      <c r="F54" s="77" t="s">
        <v>269</v>
      </c>
      <c r="G54" s="13">
        <v>44441</v>
      </c>
      <c r="H54" s="78" t="s">
        <v>1172</v>
      </c>
      <c r="I54" s="16">
        <v>42</v>
      </c>
      <c r="J54" s="16">
        <v>53</v>
      </c>
      <c r="K54" s="16">
        <v>37</v>
      </c>
      <c r="L54" s="16">
        <v>2</v>
      </c>
      <c r="M54" s="82">
        <v>20.590499999999999</v>
      </c>
      <c r="N54" s="73">
        <v>21</v>
      </c>
      <c r="O54" s="65">
        <v>3000</v>
      </c>
      <c r="P54" s="66">
        <f>Table22457891011234567[[#This Row],[PEMBULATAN]]*O54</f>
        <v>63000</v>
      </c>
    </row>
    <row r="55" spans="1:16" ht="24" customHeight="1" x14ac:dyDescent="0.2">
      <c r="A55" s="14"/>
      <c r="B55" s="76"/>
      <c r="C55" s="74" t="s">
        <v>353</v>
      </c>
      <c r="D55" s="79" t="s">
        <v>213</v>
      </c>
      <c r="E55" s="13">
        <v>44441</v>
      </c>
      <c r="F55" s="77" t="s">
        <v>269</v>
      </c>
      <c r="G55" s="13">
        <v>44441</v>
      </c>
      <c r="H55" s="78" t="s">
        <v>1172</v>
      </c>
      <c r="I55" s="16">
        <v>155</v>
      </c>
      <c r="J55" s="16">
        <v>5</v>
      </c>
      <c r="K55" s="16">
        <v>10</v>
      </c>
      <c r="L55" s="16">
        <v>1</v>
      </c>
      <c r="M55" s="82">
        <v>1.9375</v>
      </c>
      <c r="N55" s="73">
        <v>2</v>
      </c>
      <c r="O55" s="65">
        <v>3000</v>
      </c>
      <c r="P55" s="66">
        <f>Table22457891011234567[[#This Row],[PEMBULATAN]]*O55</f>
        <v>6000</v>
      </c>
    </row>
    <row r="56" spans="1:16" ht="24" customHeight="1" x14ac:dyDescent="0.2">
      <c r="A56" s="14"/>
      <c r="B56" s="76"/>
      <c r="C56" s="74" t="s">
        <v>354</v>
      </c>
      <c r="D56" s="79" t="s">
        <v>213</v>
      </c>
      <c r="E56" s="13">
        <v>44441</v>
      </c>
      <c r="F56" s="77" t="s">
        <v>269</v>
      </c>
      <c r="G56" s="13">
        <v>44441</v>
      </c>
      <c r="H56" s="78" t="s">
        <v>1172</v>
      </c>
      <c r="I56" s="16">
        <v>40</v>
      </c>
      <c r="J56" s="16">
        <v>40</v>
      </c>
      <c r="K56" s="16">
        <v>10</v>
      </c>
      <c r="L56" s="16">
        <v>2</v>
      </c>
      <c r="M56" s="82">
        <v>4</v>
      </c>
      <c r="N56" s="73">
        <v>4</v>
      </c>
      <c r="O56" s="65">
        <v>3000</v>
      </c>
      <c r="P56" s="66">
        <f>Table22457891011234567[[#This Row],[PEMBULATAN]]*O56</f>
        <v>12000</v>
      </c>
    </row>
    <row r="57" spans="1:16" ht="24" customHeight="1" x14ac:dyDescent="0.2">
      <c r="A57" s="14"/>
      <c r="B57" s="76"/>
      <c r="C57" s="74" t="s">
        <v>355</v>
      </c>
      <c r="D57" s="79" t="s">
        <v>213</v>
      </c>
      <c r="E57" s="13">
        <v>44441</v>
      </c>
      <c r="F57" s="77" t="s">
        <v>269</v>
      </c>
      <c r="G57" s="13">
        <v>44441</v>
      </c>
      <c r="H57" s="78" t="s">
        <v>1172</v>
      </c>
      <c r="I57" s="16">
        <v>112</v>
      </c>
      <c r="J57" s="16">
        <v>30</v>
      </c>
      <c r="K57" s="16">
        <v>10</v>
      </c>
      <c r="L57" s="16">
        <v>3</v>
      </c>
      <c r="M57" s="82">
        <v>8.4</v>
      </c>
      <c r="N57" s="73">
        <v>9</v>
      </c>
      <c r="O57" s="65">
        <v>3000</v>
      </c>
      <c r="P57" s="66">
        <f>Table22457891011234567[[#This Row],[PEMBULATAN]]*O57</f>
        <v>27000</v>
      </c>
    </row>
    <row r="58" spans="1:16" ht="24" customHeight="1" x14ac:dyDescent="0.2">
      <c r="A58" s="14"/>
      <c r="B58" s="76"/>
      <c r="C58" s="74" t="s">
        <v>356</v>
      </c>
      <c r="D58" s="79" t="s">
        <v>213</v>
      </c>
      <c r="E58" s="13">
        <v>44441</v>
      </c>
      <c r="F58" s="77" t="s">
        <v>269</v>
      </c>
      <c r="G58" s="13">
        <v>44441</v>
      </c>
      <c r="H58" s="78" t="s">
        <v>1172</v>
      </c>
      <c r="I58" s="16">
        <v>45</v>
      </c>
      <c r="J58" s="16">
        <v>50</v>
      </c>
      <c r="K58" s="16">
        <v>38</v>
      </c>
      <c r="L58" s="16">
        <v>4</v>
      </c>
      <c r="M58" s="82">
        <v>21.375</v>
      </c>
      <c r="N58" s="73">
        <v>22</v>
      </c>
      <c r="O58" s="65">
        <v>3000</v>
      </c>
      <c r="P58" s="66">
        <f>Table22457891011234567[[#This Row],[PEMBULATAN]]*O58</f>
        <v>66000</v>
      </c>
    </row>
    <row r="59" spans="1:16" ht="24" customHeight="1" x14ac:dyDescent="0.2">
      <c r="A59" s="14"/>
      <c r="B59" s="76"/>
      <c r="C59" s="74" t="s">
        <v>357</v>
      </c>
      <c r="D59" s="79" t="s">
        <v>213</v>
      </c>
      <c r="E59" s="13">
        <v>44441</v>
      </c>
      <c r="F59" s="77" t="s">
        <v>269</v>
      </c>
      <c r="G59" s="13">
        <v>44441</v>
      </c>
      <c r="H59" s="78" t="s">
        <v>1172</v>
      </c>
      <c r="I59" s="16">
        <v>74</v>
      </c>
      <c r="J59" s="16">
        <v>22</v>
      </c>
      <c r="K59" s="16">
        <v>75</v>
      </c>
      <c r="L59" s="16">
        <v>6</v>
      </c>
      <c r="M59" s="82">
        <v>30.524999999999999</v>
      </c>
      <c r="N59" s="73">
        <v>31</v>
      </c>
      <c r="O59" s="65">
        <v>3000</v>
      </c>
      <c r="P59" s="66">
        <f>Table22457891011234567[[#This Row],[PEMBULATAN]]*O59</f>
        <v>93000</v>
      </c>
    </row>
    <row r="60" spans="1:16" ht="24" customHeight="1" x14ac:dyDescent="0.2">
      <c r="A60" s="14"/>
      <c r="B60" s="76"/>
      <c r="C60" s="74" t="s">
        <v>358</v>
      </c>
      <c r="D60" s="79" t="s">
        <v>213</v>
      </c>
      <c r="E60" s="13">
        <v>44441</v>
      </c>
      <c r="F60" s="77" t="s">
        <v>269</v>
      </c>
      <c r="G60" s="13">
        <v>44441</v>
      </c>
      <c r="H60" s="78" t="s">
        <v>1172</v>
      </c>
      <c r="I60" s="16">
        <v>40</v>
      </c>
      <c r="J60" s="16">
        <v>33</v>
      </c>
      <c r="K60" s="16">
        <v>6</v>
      </c>
      <c r="L60" s="16">
        <v>5</v>
      </c>
      <c r="M60" s="82">
        <v>1.98</v>
      </c>
      <c r="N60" s="73">
        <v>5</v>
      </c>
      <c r="O60" s="65">
        <v>3000</v>
      </c>
      <c r="P60" s="66">
        <f>Table22457891011234567[[#This Row],[PEMBULATAN]]*O60</f>
        <v>15000</v>
      </c>
    </row>
    <row r="61" spans="1:16" ht="24" customHeight="1" x14ac:dyDescent="0.2">
      <c r="A61" s="14"/>
      <c r="B61" s="76"/>
      <c r="C61" s="74" t="s">
        <v>359</v>
      </c>
      <c r="D61" s="79" t="s">
        <v>213</v>
      </c>
      <c r="E61" s="13">
        <v>44441</v>
      </c>
      <c r="F61" s="77" t="s">
        <v>269</v>
      </c>
      <c r="G61" s="13">
        <v>44441</v>
      </c>
      <c r="H61" s="78" t="s">
        <v>1172</v>
      </c>
      <c r="I61" s="16">
        <v>57</v>
      </c>
      <c r="J61" s="16">
        <v>34</v>
      </c>
      <c r="K61" s="16">
        <v>46</v>
      </c>
      <c r="L61" s="16">
        <v>10</v>
      </c>
      <c r="M61" s="82">
        <v>22.286999999999999</v>
      </c>
      <c r="N61" s="73">
        <v>22</v>
      </c>
      <c r="O61" s="65">
        <v>3000</v>
      </c>
      <c r="P61" s="66">
        <f>Table22457891011234567[[#This Row],[PEMBULATAN]]*O61</f>
        <v>66000</v>
      </c>
    </row>
    <row r="62" spans="1:16" ht="24" customHeight="1" x14ac:dyDescent="0.2">
      <c r="A62" s="14"/>
      <c r="B62" s="76"/>
      <c r="C62" s="74" t="s">
        <v>360</v>
      </c>
      <c r="D62" s="79" t="s">
        <v>213</v>
      </c>
      <c r="E62" s="13">
        <v>44441</v>
      </c>
      <c r="F62" s="77" t="s">
        <v>269</v>
      </c>
      <c r="G62" s="13">
        <v>44441</v>
      </c>
      <c r="H62" s="78" t="s">
        <v>1172</v>
      </c>
      <c r="I62" s="16">
        <v>102</v>
      </c>
      <c r="J62" s="16">
        <v>65</v>
      </c>
      <c r="K62" s="16">
        <v>43</v>
      </c>
      <c r="L62" s="16">
        <v>30</v>
      </c>
      <c r="M62" s="82">
        <v>71.272499999999994</v>
      </c>
      <c r="N62" s="73">
        <v>71</v>
      </c>
      <c r="O62" s="65">
        <v>3000</v>
      </c>
      <c r="P62" s="66">
        <f>Table22457891011234567[[#This Row],[PEMBULATAN]]*O62</f>
        <v>213000</v>
      </c>
    </row>
    <row r="63" spans="1:16" ht="24" customHeight="1" x14ac:dyDescent="0.2">
      <c r="A63" s="14"/>
      <c r="B63" s="76"/>
      <c r="C63" s="74" t="s">
        <v>361</v>
      </c>
      <c r="D63" s="79" t="s">
        <v>213</v>
      </c>
      <c r="E63" s="13">
        <v>44441</v>
      </c>
      <c r="F63" s="77" t="s">
        <v>269</v>
      </c>
      <c r="G63" s="13">
        <v>44441</v>
      </c>
      <c r="H63" s="78" t="s">
        <v>1172</v>
      </c>
      <c r="I63" s="16">
        <v>108</v>
      </c>
      <c r="J63" s="16">
        <v>10</v>
      </c>
      <c r="K63" s="16">
        <v>10</v>
      </c>
      <c r="L63" s="16">
        <v>3</v>
      </c>
      <c r="M63" s="82">
        <v>2.7</v>
      </c>
      <c r="N63" s="73">
        <v>3</v>
      </c>
      <c r="O63" s="65">
        <v>3000</v>
      </c>
      <c r="P63" s="66">
        <f>Table22457891011234567[[#This Row],[PEMBULATAN]]*O63</f>
        <v>9000</v>
      </c>
    </row>
    <row r="64" spans="1:16" ht="24" customHeight="1" x14ac:dyDescent="0.2">
      <c r="A64" s="14"/>
      <c r="B64" s="76"/>
      <c r="C64" s="74" t="s">
        <v>362</v>
      </c>
      <c r="D64" s="79" t="s">
        <v>213</v>
      </c>
      <c r="E64" s="13">
        <v>44441</v>
      </c>
      <c r="F64" s="77" t="s">
        <v>269</v>
      </c>
      <c r="G64" s="13">
        <v>44441</v>
      </c>
      <c r="H64" s="78" t="s">
        <v>1172</v>
      </c>
      <c r="I64" s="16">
        <v>114</v>
      </c>
      <c r="J64" s="16">
        <v>8</v>
      </c>
      <c r="K64" s="16">
        <v>20</v>
      </c>
      <c r="L64" s="16">
        <v>5</v>
      </c>
      <c r="M64" s="82">
        <v>4.5599999999999996</v>
      </c>
      <c r="N64" s="73">
        <v>5</v>
      </c>
      <c r="O64" s="65">
        <v>3000</v>
      </c>
      <c r="P64" s="66">
        <f>Table22457891011234567[[#This Row],[PEMBULATAN]]*O64</f>
        <v>15000</v>
      </c>
    </row>
    <row r="65" spans="1:16" ht="24" customHeight="1" x14ac:dyDescent="0.2">
      <c r="A65" s="14"/>
      <c r="B65" s="76"/>
      <c r="C65" s="74" t="s">
        <v>363</v>
      </c>
      <c r="D65" s="79" t="s">
        <v>213</v>
      </c>
      <c r="E65" s="13">
        <v>44441</v>
      </c>
      <c r="F65" s="77" t="s">
        <v>269</v>
      </c>
      <c r="G65" s="13">
        <v>44441</v>
      </c>
      <c r="H65" s="78" t="s">
        <v>1172</v>
      </c>
      <c r="I65" s="16">
        <v>88</v>
      </c>
      <c r="J65" s="16">
        <v>20</v>
      </c>
      <c r="K65" s="16">
        <v>22</v>
      </c>
      <c r="L65" s="16">
        <v>3</v>
      </c>
      <c r="M65" s="82">
        <v>9.68</v>
      </c>
      <c r="N65" s="73">
        <v>10</v>
      </c>
      <c r="O65" s="65">
        <v>3000</v>
      </c>
      <c r="P65" s="66">
        <f>Table22457891011234567[[#This Row],[PEMBULATAN]]*O65</f>
        <v>30000</v>
      </c>
    </row>
    <row r="66" spans="1:16" ht="24" customHeight="1" x14ac:dyDescent="0.2">
      <c r="A66" s="14"/>
      <c r="B66" s="76"/>
      <c r="C66" s="74" t="s">
        <v>364</v>
      </c>
      <c r="D66" s="79" t="s">
        <v>213</v>
      </c>
      <c r="E66" s="13">
        <v>44441</v>
      </c>
      <c r="F66" s="77" t="s">
        <v>269</v>
      </c>
      <c r="G66" s="13">
        <v>44441</v>
      </c>
      <c r="H66" s="78" t="s">
        <v>1172</v>
      </c>
      <c r="I66" s="16">
        <v>107</v>
      </c>
      <c r="J66" s="16">
        <v>26</v>
      </c>
      <c r="K66" s="16">
        <v>24</v>
      </c>
      <c r="L66" s="16">
        <v>2</v>
      </c>
      <c r="M66" s="82">
        <v>16.692</v>
      </c>
      <c r="N66" s="73">
        <v>17</v>
      </c>
      <c r="O66" s="65">
        <v>3000</v>
      </c>
      <c r="P66" s="66">
        <f>Table22457891011234567[[#This Row],[PEMBULATAN]]*O66</f>
        <v>51000</v>
      </c>
    </row>
    <row r="67" spans="1:16" ht="24" customHeight="1" x14ac:dyDescent="0.2">
      <c r="A67" s="14"/>
      <c r="B67" s="76"/>
      <c r="C67" s="74" t="s">
        <v>365</v>
      </c>
      <c r="D67" s="79" t="s">
        <v>213</v>
      </c>
      <c r="E67" s="13">
        <v>44441</v>
      </c>
      <c r="F67" s="77" t="s">
        <v>269</v>
      </c>
      <c r="G67" s="13">
        <v>44441</v>
      </c>
      <c r="H67" s="78" t="s">
        <v>1172</v>
      </c>
      <c r="I67" s="16">
        <v>50</v>
      </c>
      <c r="J67" s="16">
        <v>22</v>
      </c>
      <c r="K67" s="16">
        <v>32</v>
      </c>
      <c r="L67" s="16">
        <v>10</v>
      </c>
      <c r="M67" s="82">
        <v>8.8000000000000007</v>
      </c>
      <c r="N67" s="73">
        <v>10</v>
      </c>
      <c r="O67" s="65">
        <v>3000</v>
      </c>
      <c r="P67" s="66">
        <f>Table22457891011234567[[#This Row],[PEMBULATAN]]*O67</f>
        <v>30000</v>
      </c>
    </row>
    <row r="68" spans="1:16" ht="24" customHeight="1" x14ac:dyDescent="0.2">
      <c r="A68" s="14"/>
      <c r="B68" s="76"/>
      <c r="C68" s="74" t="s">
        <v>366</v>
      </c>
      <c r="D68" s="79" t="s">
        <v>213</v>
      </c>
      <c r="E68" s="13">
        <v>44441</v>
      </c>
      <c r="F68" s="77" t="s">
        <v>269</v>
      </c>
      <c r="G68" s="13">
        <v>44441</v>
      </c>
      <c r="H68" s="78" t="s">
        <v>1172</v>
      </c>
      <c r="I68" s="16">
        <v>70</v>
      </c>
      <c r="J68" s="16">
        <v>70</v>
      </c>
      <c r="K68" s="16">
        <v>26</v>
      </c>
      <c r="L68" s="16">
        <v>6</v>
      </c>
      <c r="M68" s="82">
        <v>31.85</v>
      </c>
      <c r="N68" s="73">
        <v>32</v>
      </c>
      <c r="O68" s="65">
        <v>3000</v>
      </c>
      <c r="P68" s="66">
        <f>Table22457891011234567[[#This Row],[PEMBULATAN]]*O68</f>
        <v>96000</v>
      </c>
    </row>
    <row r="69" spans="1:16" ht="24" customHeight="1" x14ac:dyDescent="0.2">
      <c r="A69" s="14"/>
      <c r="B69" s="76"/>
      <c r="C69" s="74" t="s">
        <v>367</v>
      </c>
      <c r="D69" s="79" t="s">
        <v>213</v>
      </c>
      <c r="E69" s="13">
        <v>44441</v>
      </c>
      <c r="F69" s="77" t="s">
        <v>269</v>
      </c>
      <c r="G69" s="13">
        <v>44441</v>
      </c>
      <c r="H69" s="78" t="s">
        <v>1172</v>
      </c>
      <c r="I69" s="16">
        <v>53</v>
      </c>
      <c r="J69" s="16">
        <v>43</v>
      </c>
      <c r="K69" s="16">
        <v>25</v>
      </c>
      <c r="L69" s="16">
        <v>3</v>
      </c>
      <c r="M69" s="82">
        <v>14.24375</v>
      </c>
      <c r="N69" s="73">
        <v>14</v>
      </c>
      <c r="O69" s="65">
        <v>3000</v>
      </c>
      <c r="P69" s="66">
        <f>Table22457891011234567[[#This Row],[PEMBULATAN]]*O69</f>
        <v>42000</v>
      </c>
    </row>
    <row r="70" spans="1:16" ht="24" customHeight="1" x14ac:dyDescent="0.2">
      <c r="A70" s="14"/>
      <c r="B70" s="76"/>
      <c r="C70" s="74" t="s">
        <v>368</v>
      </c>
      <c r="D70" s="79" t="s">
        <v>213</v>
      </c>
      <c r="E70" s="13">
        <v>44441</v>
      </c>
      <c r="F70" s="77" t="s">
        <v>269</v>
      </c>
      <c r="G70" s="13">
        <v>44441</v>
      </c>
      <c r="H70" s="78" t="s">
        <v>1172</v>
      </c>
      <c r="I70" s="16">
        <v>67</v>
      </c>
      <c r="J70" s="16">
        <v>50</v>
      </c>
      <c r="K70" s="16">
        <v>8</v>
      </c>
      <c r="L70" s="16">
        <v>15</v>
      </c>
      <c r="M70" s="82">
        <v>6.7</v>
      </c>
      <c r="N70" s="73">
        <v>15</v>
      </c>
      <c r="O70" s="65">
        <v>3000</v>
      </c>
      <c r="P70" s="66">
        <f>Table22457891011234567[[#This Row],[PEMBULATAN]]*O70</f>
        <v>45000</v>
      </c>
    </row>
    <row r="71" spans="1:16" ht="24" customHeight="1" x14ac:dyDescent="0.2">
      <c r="A71" s="14"/>
      <c r="B71" s="76"/>
      <c r="C71" s="74" t="s">
        <v>369</v>
      </c>
      <c r="D71" s="79" t="s">
        <v>213</v>
      </c>
      <c r="E71" s="13">
        <v>44441</v>
      </c>
      <c r="F71" s="77" t="s">
        <v>269</v>
      </c>
      <c r="G71" s="13">
        <v>44441</v>
      </c>
      <c r="H71" s="78" t="s">
        <v>1172</v>
      </c>
      <c r="I71" s="16">
        <v>100</v>
      </c>
      <c r="J71" s="16">
        <v>59</v>
      </c>
      <c r="K71" s="16">
        <v>40</v>
      </c>
      <c r="L71" s="16">
        <v>20</v>
      </c>
      <c r="M71" s="82">
        <v>59</v>
      </c>
      <c r="N71" s="73">
        <v>59</v>
      </c>
      <c r="O71" s="65">
        <v>3000</v>
      </c>
      <c r="P71" s="66">
        <f>Table22457891011234567[[#This Row],[PEMBULATAN]]*O71</f>
        <v>177000</v>
      </c>
    </row>
    <row r="72" spans="1:16" ht="24" customHeight="1" x14ac:dyDescent="0.2">
      <c r="A72" s="14"/>
      <c r="B72" s="76"/>
      <c r="C72" s="74" t="s">
        <v>370</v>
      </c>
      <c r="D72" s="79" t="s">
        <v>213</v>
      </c>
      <c r="E72" s="13">
        <v>44441</v>
      </c>
      <c r="F72" s="77" t="s">
        <v>269</v>
      </c>
      <c r="G72" s="13">
        <v>44441</v>
      </c>
      <c r="H72" s="78" t="s">
        <v>1172</v>
      </c>
      <c r="I72" s="16">
        <v>137</v>
      </c>
      <c r="J72" s="16">
        <v>22</v>
      </c>
      <c r="K72" s="16">
        <v>32</v>
      </c>
      <c r="L72" s="16">
        <v>7</v>
      </c>
      <c r="M72" s="82">
        <v>24.111999999999998</v>
      </c>
      <c r="N72" s="73">
        <v>24</v>
      </c>
      <c r="O72" s="65">
        <v>3000</v>
      </c>
      <c r="P72" s="66">
        <f>Table22457891011234567[[#This Row],[PEMBULATAN]]*O72</f>
        <v>72000</v>
      </c>
    </row>
    <row r="73" spans="1:16" ht="24" customHeight="1" x14ac:dyDescent="0.2">
      <c r="A73" s="14"/>
      <c r="B73" s="76"/>
      <c r="C73" s="74" t="s">
        <v>371</v>
      </c>
      <c r="D73" s="79" t="s">
        <v>213</v>
      </c>
      <c r="E73" s="13">
        <v>44441</v>
      </c>
      <c r="F73" s="77" t="s">
        <v>269</v>
      </c>
      <c r="G73" s="13">
        <v>44441</v>
      </c>
      <c r="H73" s="78" t="s">
        <v>1172</v>
      </c>
      <c r="I73" s="16">
        <v>90</v>
      </c>
      <c r="J73" s="16">
        <v>68</v>
      </c>
      <c r="K73" s="16">
        <v>10</v>
      </c>
      <c r="L73" s="16">
        <v>8</v>
      </c>
      <c r="M73" s="82">
        <v>15.3</v>
      </c>
      <c r="N73" s="73">
        <v>16</v>
      </c>
      <c r="O73" s="65">
        <v>3000</v>
      </c>
      <c r="P73" s="66">
        <f>Table22457891011234567[[#This Row],[PEMBULATAN]]*O73</f>
        <v>48000</v>
      </c>
    </row>
    <row r="74" spans="1:16" ht="24" customHeight="1" x14ac:dyDescent="0.2">
      <c r="A74" s="14"/>
      <c r="B74" s="76"/>
      <c r="C74" s="74" t="s">
        <v>372</v>
      </c>
      <c r="D74" s="79" t="s">
        <v>213</v>
      </c>
      <c r="E74" s="13">
        <v>44441</v>
      </c>
      <c r="F74" s="77" t="s">
        <v>269</v>
      </c>
      <c r="G74" s="13">
        <v>44441</v>
      </c>
      <c r="H74" s="78" t="s">
        <v>1172</v>
      </c>
      <c r="I74" s="16">
        <v>105</v>
      </c>
      <c r="J74" s="16">
        <v>32</v>
      </c>
      <c r="K74" s="16">
        <v>25</v>
      </c>
      <c r="L74" s="16">
        <v>13</v>
      </c>
      <c r="M74" s="82">
        <v>21</v>
      </c>
      <c r="N74" s="73">
        <v>21</v>
      </c>
      <c r="O74" s="65">
        <v>3000</v>
      </c>
      <c r="P74" s="66">
        <f>Table22457891011234567[[#This Row],[PEMBULATAN]]*O74</f>
        <v>63000</v>
      </c>
    </row>
    <row r="75" spans="1:16" ht="24" customHeight="1" x14ac:dyDescent="0.2">
      <c r="A75" s="14"/>
      <c r="B75" s="76"/>
      <c r="C75" s="74" t="s">
        <v>373</v>
      </c>
      <c r="D75" s="79" t="s">
        <v>213</v>
      </c>
      <c r="E75" s="13">
        <v>44441</v>
      </c>
      <c r="F75" s="77" t="s">
        <v>269</v>
      </c>
      <c r="G75" s="13">
        <v>44441</v>
      </c>
      <c r="H75" s="78" t="s">
        <v>1172</v>
      </c>
      <c r="I75" s="16">
        <v>70</v>
      </c>
      <c r="J75" s="16">
        <v>60</v>
      </c>
      <c r="K75" s="16">
        <v>33</v>
      </c>
      <c r="L75" s="16">
        <v>7</v>
      </c>
      <c r="M75" s="82">
        <v>34.65</v>
      </c>
      <c r="N75" s="73">
        <v>35</v>
      </c>
      <c r="O75" s="65">
        <v>3000</v>
      </c>
      <c r="P75" s="66">
        <f>Table22457891011234567[[#This Row],[PEMBULATAN]]*O75</f>
        <v>105000</v>
      </c>
    </row>
    <row r="76" spans="1:16" ht="24" customHeight="1" x14ac:dyDescent="0.2">
      <c r="A76" s="14"/>
      <c r="B76" s="76"/>
      <c r="C76" s="74" t="s">
        <v>374</v>
      </c>
      <c r="D76" s="79" t="s">
        <v>213</v>
      </c>
      <c r="E76" s="13">
        <v>44441</v>
      </c>
      <c r="F76" s="77" t="s">
        <v>269</v>
      </c>
      <c r="G76" s="13">
        <v>44441</v>
      </c>
      <c r="H76" s="78" t="s">
        <v>1172</v>
      </c>
      <c r="I76" s="16">
        <v>100</v>
      </c>
      <c r="J76" s="16">
        <v>58</v>
      </c>
      <c r="K76" s="16">
        <v>42</v>
      </c>
      <c r="L76" s="16">
        <v>18</v>
      </c>
      <c r="M76" s="82">
        <v>60.9</v>
      </c>
      <c r="N76" s="73">
        <v>61</v>
      </c>
      <c r="O76" s="65">
        <v>3000</v>
      </c>
      <c r="P76" s="66">
        <f>Table22457891011234567[[#This Row],[PEMBULATAN]]*O76</f>
        <v>183000</v>
      </c>
    </row>
    <row r="77" spans="1:16" ht="24" customHeight="1" x14ac:dyDescent="0.2">
      <c r="A77" s="14"/>
      <c r="B77" s="76"/>
      <c r="C77" s="74" t="s">
        <v>375</v>
      </c>
      <c r="D77" s="79" t="s">
        <v>213</v>
      </c>
      <c r="E77" s="13">
        <v>44441</v>
      </c>
      <c r="F77" s="77" t="s">
        <v>269</v>
      </c>
      <c r="G77" s="13">
        <v>44441</v>
      </c>
      <c r="H77" s="78" t="s">
        <v>1172</v>
      </c>
      <c r="I77" s="16">
        <v>67</v>
      </c>
      <c r="J77" s="16">
        <v>60</v>
      </c>
      <c r="K77" s="16">
        <v>36</v>
      </c>
      <c r="L77" s="16">
        <v>6</v>
      </c>
      <c r="M77" s="82">
        <v>36.18</v>
      </c>
      <c r="N77" s="73">
        <v>36</v>
      </c>
      <c r="O77" s="65">
        <v>3000</v>
      </c>
      <c r="P77" s="66">
        <f>Table22457891011234567[[#This Row],[PEMBULATAN]]*O77</f>
        <v>108000</v>
      </c>
    </row>
    <row r="78" spans="1:16" ht="24" customHeight="1" x14ac:dyDescent="0.2">
      <c r="A78" s="14"/>
      <c r="B78" s="76"/>
      <c r="C78" s="74" t="s">
        <v>376</v>
      </c>
      <c r="D78" s="79" t="s">
        <v>213</v>
      </c>
      <c r="E78" s="13">
        <v>44441</v>
      </c>
      <c r="F78" s="77" t="s">
        <v>269</v>
      </c>
      <c r="G78" s="13">
        <v>44441</v>
      </c>
      <c r="H78" s="78" t="s">
        <v>1172</v>
      </c>
      <c r="I78" s="16">
        <v>48</v>
      </c>
      <c r="J78" s="16">
        <v>45</v>
      </c>
      <c r="K78" s="16">
        <v>22</v>
      </c>
      <c r="L78" s="16">
        <v>2</v>
      </c>
      <c r="M78" s="82">
        <v>11.88</v>
      </c>
      <c r="N78" s="73">
        <v>12</v>
      </c>
      <c r="O78" s="65">
        <v>3000</v>
      </c>
      <c r="P78" s="66">
        <f>Table22457891011234567[[#This Row],[PEMBULATAN]]*O78</f>
        <v>36000</v>
      </c>
    </row>
    <row r="79" spans="1:16" ht="24" customHeight="1" x14ac:dyDescent="0.2">
      <c r="A79" s="14"/>
      <c r="B79" s="76"/>
      <c r="C79" s="74" t="s">
        <v>377</v>
      </c>
      <c r="D79" s="79" t="s">
        <v>213</v>
      </c>
      <c r="E79" s="13">
        <v>44441</v>
      </c>
      <c r="F79" s="77" t="s">
        <v>269</v>
      </c>
      <c r="G79" s="13">
        <v>44441</v>
      </c>
      <c r="H79" s="78" t="s">
        <v>1172</v>
      </c>
      <c r="I79" s="16">
        <v>77</v>
      </c>
      <c r="J79" s="16">
        <v>50</v>
      </c>
      <c r="K79" s="16">
        <v>32</v>
      </c>
      <c r="L79" s="16">
        <v>6</v>
      </c>
      <c r="M79" s="82">
        <v>30.8</v>
      </c>
      <c r="N79" s="73">
        <v>31</v>
      </c>
      <c r="O79" s="65">
        <v>3000</v>
      </c>
      <c r="P79" s="66">
        <f>Table22457891011234567[[#This Row],[PEMBULATAN]]*O79</f>
        <v>93000</v>
      </c>
    </row>
    <row r="80" spans="1:16" ht="24" customHeight="1" x14ac:dyDescent="0.2">
      <c r="A80" s="14"/>
      <c r="B80" s="76"/>
      <c r="C80" s="74" t="s">
        <v>378</v>
      </c>
      <c r="D80" s="79" t="s">
        <v>213</v>
      </c>
      <c r="E80" s="13">
        <v>44441</v>
      </c>
      <c r="F80" s="77" t="s">
        <v>269</v>
      </c>
      <c r="G80" s="13">
        <v>44441</v>
      </c>
      <c r="H80" s="78" t="s">
        <v>1172</v>
      </c>
      <c r="I80" s="16">
        <v>53</v>
      </c>
      <c r="J80" s="16">
        <v>40</v>
      </c>
      <c r="K80" s="16">
        <v>20</v>
      </c>
      <c r="L80" s="16">
        <v>3</v>
      </c>
      <c r="M80" s="82">
        <v>10.6</v>
      </c>
      <c r="N80" s="73">
        <v>11</v>
      </c>
      <c r="O80" s="65">
        <v>3000</v>
      </c>
      <c r="P80" s="66">
        <f>Table22457891011234567[[#This Row],[PEMBULATAN]]*O80</f>
        <v>33000</v>
      </c>
    </row>
    <row r="81" spans="1:16" ht="24" customHeight="1" x14ac:dyDescent="0.2">
      <c r="A81" s="14"/>
      <c r="B81" s="76"/>
      <c r="C81" s="74" t="s">
        <v>379</v>
      </c>
      <c r="D81" s="79" t="s">
        <v>213</v>
      </c>
      <c r="E81" s="13">
        <v>44441</v>
      </c>
      <c r="F81" s="77" t="s">
        <v>269</v>
      </c>
      <c r="G81" s="13">
        <v>44441</v>
      </c>
      <c r="H81" s="78" t="s">
        <v>1172</v>
      </c>
      <c r="I81" s="16">
        <v>100</v>
      </c>
      <c r="J81" s="16">
        <v>13</v>
      </c>
      <c r="K81" s="16">
        <v>10</v>
      </c>
      <c r="L81" s="16">
        <v>1</v>
      </c>
      <c r="M81" s="82">
        <v>3.25</v>
      </c>
      <c r="N81" s="73">
        <v>3</v>
      </c>
      <c r="O81" s="65">
        <v>3000</v>
      </c>
      <c r="P81" s="66">
        <f>Table22457891011234567[[#This Row],[PEMBULATAN]]*O81</f>
        <v>9000</v>
      </c>
    </row>
    <row r="82" spans="1:16" ht="24" customHeight="1" x14ac:dyDescent="0.2">
      <c r="A82" s="14"/>
      <c r="B82" s="76"/>
      <c r="C82" s="74" t="s">
        <v>380</v>
      </c>
      <c r="D82" s="79" t="s">
        <v>213</v>
      </c>
      <c r="E82" s="13">
        <v>44441</v>
      </c>
      <c r="F82" s="77" t="s">
        <v>269</v>
      </c>
      <c r="G82" s="13">
        <v>44441</v>
      </c>
      <c r="H82" s="78" t="s">
        <v>1172</v>
      </c>
      <c r="I82" s="16">
        <v>74</v>
      </c>
      <c r="J82" s="16">
        <v>60</v>
      </c>
      <c r="K82" s="16">
        <v>25</v>
      </c>
      <c r="L82" s="16">
        <v>5</v>
      </c>
      <c r="M82" s="82">
        <v>27.75</v>
      </c>
      <c r="N82" s="73">
        <v>28</v>
      </c>
      <c r="O82" s="65">
        <v>3000</v>
      </c>
      <c r="P82" s="66">
        <f>Table22457891011234567[[#This Row],[PEMBULATAN]]*O82</f>
        <v>84000</v>
      </c>
    </row>
    <row r="83" spans="1:16" ht="24" customHeight="1" x14ac:dyDescent="0.2">
      <c r="A83" s="14"/>
      <c r="B83" s="76"/>
      <c r="C83" s="74" t="s">
        <v>381</v>
      </c>
      <c r="D83" s="79" t="s">
        <v>213</v>
      </c>
      <c r="E83" s="13">
        <v>44441</v>
      </c>
      <c r="F83" s="77" t="s">
        <v>269</v>
      </c>
      <c r="G83" s="13">
        <v>44441</v>
      </c>
      <c r="H83" s="78" t="s">
        <v>1172</v>
      </c>
      <c r="I83" s="16">
        <v>42</v>
      </c>
      <c r="J83" s="16">
        <v>40</v>
      </c>
      <c r="K83" s="16">
        <v>24</v>
      </c>
      <c r="L83" s="16">
        <v>1</v>
      </c>
      <c r="M83" s="82">
        <v>10.08</v>
      </c>
      <c r="N83" s="73">
        <v>10</v>
      </c>
      <c r="O83" s="65">
        <v>3000</v>
      </c>
      <c r="P83" s="66">
        <f>Table22457891011234567[[#This Row],[PEMBULATAN]]*O83</f>
        <v>30000</v>
      </c>
    </row>
    <row r="84" spans="1:16" ht="24" customHeight="1" x14ac:dyDescent="0.2">
      <c r="A84" s="14"/>
      <c r="B84" s="76"/>
      <c r="C84" s="74" t="s">
        <v>382</v>
      </c>
      <c r="D84" s="79" t="s">
        <v>213</v>
      </c>
      <c r="E84" s="13">
        <v>44441</v>
      </c>
      <c r="F84" s="77" t="s">
        <v>269</v>
      </c>
      <c r="G84" s="13">
        <v>44441</v>
      </c>
      <c r="H84" s="78" t="s">
        <v>1172</v>
      </c>
      <c r="I84" s="16">
        <v>57</v>
      </c>
      <c r="J84" s="16">
        <v>42</v>
      </c>
      <c r="K84" s="16">
        <v>16</v>
      </c>
      <c r="L84" s="16">
        <v>3</v>
      </c>
      <c r="M84" s="82">
        <v>9.5760000000000005</v>
      </c>
      <c r="N84" s="73">
        <v>10</v>
      </c>
      <c r="O84" s="65">
        <v>3000</v>
      </c>
      <c r="P84" s="66">
        <f>Table22457891011234567[[#This Row],[PEMBULATAN]]*O84</f>
        <v>30000</v>
      </c>
    </row>
    <row r="85" spans="1:16" ht="24" customHeight="1" x14ac:dyDescent="0.2">
      <c r="A85" s="14"/>
      <c r="B85" s="76"/>
      <c r="C85" s="74" t="s">
        <v>383</v>
      </c>
      <c r="D85" s="79" t="s">
        <v>213</v>
      </c>
      <c r="E85" s="13">
        <v>44441</v>
      </c>
      <c r="F85" s="77" t="s">
        <v>269</v>
      </c>
      <c r="G85" s="13">
        <v>44441</v>
      </c>
      <c r="H85" s="78" t="s">
        <v>1172</v>
      </c>
      <c r="I85" s="16">
        <v>70</v>
      </c>
      <c r="J85" s="16">
        <v>55</v>
      </c>
      <c r="K85" s="16">
        <v>38</v>
      </c>
      <c r="L85" s="16">
        <v>5</v>
      </c>
      <c r="M85" s="82">
        <v>36.575000000000003</v>
      </c>
      <c r="N85" s="73">
        <v>37</v>
      </c>
      <c r="O85" s="65">
        <v>3000</v>
      </c>
      <c r="P85" s="66">
        <f>Table22457891011234567[[#This Row],[PEMBULATAN]]*O85</f>
        <v>111000</v>
      </c>
    </row>
    <row r="86" spans="1:16" ht="24" customHeight="1" x14ac:dyDescent="0.2">
      <c r="A86" s="14"/>
      <c r="B86" s="76"/>
      <c r="C86" s="74" t="s">
        <v>384</v>
      </c>
      <c r="D86" s="79" t="s">
        <v>213</v>
      </c>
      <c r="E86" s="13">
        <v>44441</v>
      </c>
      <c r="F86" s="77" t="s">
        <v>269</v>
      </c>
      <c r="G86" s="13">
        <v>44441</v>
      </c>
      <c r="H86" s="78" t="s">
        <v>1172</v>
      </c>
      <c r="I86" s="16">
        <v>87</v>
      </c>
      <c r="J86" s="16">
        <v>55</v>
      </c>
      <c r="K86" s="16">
        <v>45</v>
      </c>
      <c r="L86" s="16">
        <v>12</v>
      </c>
      <c r="M86" s="82">
        <v>53.831249999999997</v>
      </c>
      <c r="N86" s="73">
        <v>54</v>
      </c>
      <c r="O86" s="65">
        <v>3000</v>
      </c>
      <c r="P86" s="66">
        <f>Table22457891011234567[[#This Row],[PEMBULATAN]]*O86</f>
        <v>162000</v>
      </c>
    </row>
    <row r="87" spans="1:16" ht="24" customHeight="1" x14ac:dyDescent="0.2">
      <c r="A87" s="14"/>
      <c r="B87" s="76"/>
      <c r="C87" s="74" t="s">
        <v>385</v>
      </c>
      <c r="D87" s="79" t="s">
        <v>213</v>
      </c>
      <c r="E87" s="13">
        <v>44441</v>
      </c>
      <c r="F87" s="77" t="s">
        <v>269</v>
      </c>
      <c r="G87" s="13">
        <v>44441</v>
      </c>
      <c r="H87" s="78" t="s">
        <v>1172</v>
      </c>
      <c r="I87" s="16">
        <v>47</v>
      </c>
      <c r="J87" s="16">
        <v>34</v>
      </c>
      <c r="K87" s="16">
        <v>30</v>
      </c>
      <c r="L87" s="16">
        <v>10</v>
      </c>
      <c r="M87" s="82">
        <v>11.984999999999999</v>
      </c>
      <c r="N87" s="73">
        <v>12</v>
      </c>
      <c r="O87" s="65">
        <v>3000</v>
      </c>
      <c r="P87" s="66">
        <f>Table22457891011234567[[#This Row],[PEMBULATAN]]*O87</f>
        <v>36000</v>
      </c>
    </row>
    <row r="88" spans="1:16" ht="24" customHeight="1" x14ac:dyDescent="0.2">
      <c r="A88" s="14"/>
      <c r="B88" s="76"/>
      <c r="C88" s="74" t="s">
        <v>386</v>
      </c>
      <c r="D88" s="79" t="s">
        <v>213</v>
      </c>
      <c r="E88" s="13">
        <v>44441</v>
      </c>
      <c r="F88" s="77" t="s">
        <v>269</v>
      </c>
      <c r="G88" s="13">
        <v>44441</v>
      </c>
      <c r="H88" s="78" t="s">
        <v>1172</v>
      </c>
      <c r="I88" s="16">
        <v>50</v>
      </c>
      <c r="J88" s="16">
        <v>35</v>
      </c>
      <c r="K88" s="16">
        <v>33</v>
      </c>
      <c r="L88" s="16">
        <v>2</v>
      </c>
      <c r="M88" s="82">
        <v>14.4375</v>
      </c>
      <c r="N88" s="73">
        <v>15</v>
      </c>
      <c r="O88" s="65">
        <v>3000</v>
      </c>
      <c r="P88" s="66">
        <f>Table22457891011234567[[#This Row],[PEMBULATAN]]*O88</f>
        <v>45000</v>
      </c>
    </row>
    <row r="89" spans="1:16" ht="24" customHeight="1" x14ac:dyDescent="0.2">
      <c r="A89" s="14"/>
      <c r="B89" s="76"/>
      <c r="C89" s="74" t="s">
        <v>387</v>
      </c>
      <c r="D89" s="79" t="s">
        <v>213</v>
      </c>
      <c r="E89" s="13">
        <v>44441</v>
      </c>
      <c r="F89" s="77" t="s">
        <v>269</v>
      </c>
      <c r="G89" s="13">
        <v>44441</v>
      </c>
      <c r="H89" s="78" t="s">
        <v>1172</v>
      </c>
      <c r="I89" s="16">
        <v>77</v>
      </c>
      <c r="J89" s="16">
        <v>58</v>
      </c>
      <c r="K89" s="16">
        <v>26</v>
      </c>
      <c r="L89" s="16">
        <v>8</v>
      </c>
      <c r="M89" s="82">
        <v>29.029</v>
      </c>
      <c r="N89" s="73">
        <v>29</v>
      </c>
      <c r="O89" s="65">
        <v>3000</v>
      </c>
      <c r="P89" s="66">
        <f>Table22457891011234567[[#This Row],[PEMBULATAN]]*O89</f>
        <v>87000</v>
      </c>
    </row>
    <row r="90" spans="1:16" ht="24" customHeight="1" x14ac:dyDescent="0.2">
      <c r="A90" s="14"/>
      <c r="B90" s="76"/>
      <c r="C90" s="74" t="s">
        <v>388</v>
      </c>
      <c r="D90" s="79" t="s">
        <v>213</v>
      </c>
      <c r="E90" s="13">
        <v>44441</v>
      </c>
      <c r="F90" s="77" t="s">
        <v>269</v>
      </c>
      <c r="G90" s="13">
        <v>44441</v>
      </c>
      <c r="H90" s="78" t="s">
        <v>1172</v>
      </c>
      <c r="I90" s="16">
        <v>65</v>
      </c>
      <c r="J90" s="16">
        <v>55</v>
      </c>
      <c r="K90" s="16">
        <v>38</v>
      </c>
      <c r="L90" s="16">
        <v>7</v>
      </c>
      <c r="M90" s="82">
        <v>33.962499999999999</v>
      </c>
      <c r="N90" s="73">
        <v>34</v>
      </c>
      <c r="O90" s="65">
        <v>3000</v>
      </c>
      <c r="P90" s="66">
        <f>Table22457891011234567[[#This Row],[PEMBULATAN]]*O90</f>
        <v>102000</v>
      </c>
    </row>
    <row r="91" spans="1:16" ht="24" customHeight="1" x14ac:dyDescent="0.2">
      <c r="A91" s="14"/>
      <c r="B91" s="76"/>
      <c r="C91" s="74" t="s">
        <v>389</v>
      </c>
      <c r="D91" s="79" t="s">
        <v>213</v>
      </c>
      <c r="E91" s="13">
        <v>44441</v>
      </c>
      <c r="F91" s="77" t="s">
        <v>269</v>
      </c>
      <c r="G91" s="13">
        <v>44441</v>
      </c>
      <c r="H91" s="78" t="s">
        <v>1172</v>
      </c>
      <c r="I91" s="16">
        <v>45</v>
      </c>
      <c r="J91" s="16">
        <v>40</v>
      </c>
      <c r="K91" s="16">
        <v>19</v>
      </c>
      <c r="L91" s="16">
        <v>1</v>
      </c>
      <c r="M91" s="82">
        <v>8.5500000000000007</v>
      </c>
      <c r="N91" s="73">
        <v>9</v>
      </c>
      <c r="O91" s="65">
        <v>3000</v>
      </c>
      <c r="P91" s="66">
        <f>Table22457891011234567[[#This Row],[PEMBULATAN]]*O91</f>
        <v>27000</v>
      </c>
    </row>
    <row r="92" spans="1:16" ht="24" customHeight="1" x14ac:dyDescent="0.2">
      <c r="A92" s="14"/>
      <c r="B92" s="76"/>
      <c r="C92" s="74" t="s">
        <v>390</v>
      </c>
      <c r="D92" s="79" t="s">
        <v>213</v>
      </c>
      <c r="E92" s="13">
        <v>44441</v>
      </c>
      <c r="F92" s="77" t="s">
        <v>269</v>
      </c>
      <c r="G92" s="13">
        <v>44441</v>
      </c>
      <c r="H92" s="78" t="s">
        <v>1172</v>
      </c>
      <c r="I92" s="16">
        <v>94</v>
      </c>
      <c r="J92" s="16">
        <v>43</v>
      </c>
      <c r="K92" s="16">
        <v>38</v>
      </c>
      <c r="L92" s="16">
        <v>21</v>
      </c>
      <c r="M92" s="82">
        <v>38.399000000000001</v>
      </c>
      <c r="N92" s="73">
        <v>39</v>
      </c>
      <c r="O92" s="65">
        <v>3000</v>
      </c>
      <c r="P92" s="66">
        <f>Table22457891011234567[[#This Row],[PEMBULATAN]]*O92</f>
        <v>117000</v>
      </c>
    </row>
    <row r="93" spans="1:16" ht="24" customHeight="1" x14ac:dyDescent="0.2">
      <c r="A93" s="14"/>
      <c r="B93" s="76"/>
      <c r="C93" s="74" t="s">
        <v>391</v>
      </c>
      <c r="D93" s="79" t="s">
        <v>213</v>
      </c>
      <c r="E93" s="13">
        <v>44441</v>
      </c>
      <c r="F93" s="77" t="s">
        <v>269</v>
      </c>
      <c r="G93" s="13">
        <v>44441</v>
      </c>
      <c r="H93" s="78" t="s">
        <v>1172</v>
      </c>
      <c r="I93" s="16">
        <v>60</v>
      </c>
      <c r="J93" s="16">
        <v>33</v>
      </c>
      <c r="K93" s="16">
        <v>23</v>
      </c>
      <c r="L93" s="16">
        <v>8</v>
      </c>
      <c r="M93" s="82">
        <v>11.385</v>
      </c>
      <c r="N93" s="73">
        <v>12</v>
      </c>
      <c r="O93" s="65">
        <v>3000</v>
      </c>
      <c r="P93" s="66">
        <f>Table22457891011234567[[#This Row],[PEMBULATAN]]*O93</f>
        <v>36000</v>
      </c>
    </row>
    <row r="94" spans="1:16" ht="24" customHeight="1" x14ac:dyDescent="0.2">
      <c r="A94" s="14"/>
      <c r="B94" s="76"/>
      <c r="C94" s="74" t="s">
        <v>392</v>
      </c>
      <c r="D94" s="79" t="s">
        <v>213</v>
      </c>
      <c r="E94" s="13">
        <v>44441</v>
      </c>
      <c r="F94" s="77" t="s">
        <v>269</v>
      </c>
      <c r="G94" s="13">
        <v>44441</v>
      </c>
      <c r="H94" s="78" t="s">
        <v>1172</v>
      </c>
      <c r="I94" s="16">
        <v>95</v>
      </c>
      <c r="J94" s="16">
        <v>60</v>
      </c>
      <c r="K94" s="16">
        <v>26</v>
      </c>
      <c r="L94" s="16">
        <v>15</v>
      </c>
      <c r="M94" s="82">
        <v>37.049999999999997</v>
      </c>
      <c r="N94" s="73">
        <v>37</v>
      </c>
      <c r="O94" s="65">
        <v>3000</v>
      </c>
      <c r="P94" s="66">
        <f>Table22457891011234567[[#This Row],[PEMBULATAN]]*O94</f>
        <v>111000</v>
      </c>
    </row>
    <row r="95" spans="1:16" ht="24" customHeight="1" x14ac:dyDescent="0.2">
      <c r="A95" s="14"/>
      <c r="B95" s="76"/>
      <c r="C95" s="74" t="s">
        <v>393</v>
      </c>
      <c r="D95" s="79" t="s">
        <v>213</v>
      </c>
      <c r="E95" s="13">
        <v>44441</v>
      </c>
      <c r="F95" s="77" t="s">
        <v>269</v>
      </c>
      <c r="G95" s="13">
        <v>44441</v>
      </c>
      <c r="H95" s="78" t="s">
        <v>1172</v>
      </c>
      <c r="I95" s="16">
        <v>133</v>
      </c>
      <c r="J95" s="16">
        <v>34</v>
      </c>
      <c r="K95" s="16">
        <v>25</v>
      </c>
      <c r="L95" s="16">
        <v>17</v>
      </c>
      <c r="M95" s="82">
        <v>28.262499999999999</v>
      </c>
      <c r="N95" s="73">
        <v>28</v>
      </c>
      <c r="O95" s="65">
        <v>3000</v>
      </c>
      <c r="P95" s="66">
        <f>Table22457891011234567[[#This Row],[PEMBULATAN]]*O95</f>
        <v>84000</v>
      </c>
    </row>
    <row r="96" spans="1:16" ht="24" customHeight="1" x14ac:dyDescent="0.2">
      <c r="A96" s="14"/>
      <c r="B96" s="76"/>
      <c r="C96" s="74" t="s">
        <v>394</v>
      </c>
      <c r="D96" s="79" t="s">
        <v>213</v>
      </c>
      <c r="E96" s="13">
        <v>44441</v>
      </c>
      <c r="F96" s="77" t="s">
        <v>269</v>
      </c>
      <c r="G96" s="13">
        <v>44441</v>
      </c>
      <c r="H96" s="78" t="s">
        <v>1172</v>
      </c>
      <c r="I96" s="16">
        <v>60</v>
      </c>
      <c r="J96" s="16">
        <v>60</v>
      </c>
      <c r="K96" s="16">
        <v>27</v>
      </c>
      <c r="L96" s="16">
        <v>3</v>
      </c>
      <c r="M96" s="82">
        <v>24.3</v>
      </c>
      <c r="N96" s="73">
        <v>25</v>
      </c>
      <c r="O96" s="65">
        <v>3000</v>
      </c>
      <c r="P96" s="66">
        <f>Table22457891011234567[[#This Row],[PEMBULATAN]]*O96</f>
        <v>75000</v>
      </c>
    </row>
    <row r="97" spans="1:16" ht="24" customHeight="1" x14ac:dyDescent="0.2">
      <c r="A97" s="14"/>
      <c r="B97" s="76"/>
      <c r="C97" s="74" t="s">
        <v>395</v>
      </c>
      <c r="D97" s="79" t="s">
        <v>213</v>
      </c>
      <c r="E97" s="13">
        <v>44441</v>
      </c>
      <c r="F97" s="77" t="s">
        <v>269</v>
      </c>
      <c r="G97" s="13">
        <v>44441</v>
      </c>
      <c r="H97" s="78" t="s">
        <v>1172</v>
      </c>
      <c r="I97" s="16">
        <v>110</v>
      </c>
      <c r="J97" s="16">
        <v>75</v>
      </c>
      <c r="K97" s="16">
        <v>15</v>
      </c>
      <c r="L97" s="16">
        <v>10</v>
      </c>
      <c r="M97" s="82">
        <v>30.9375</v>
      </c>
      <c r="N97" s="73">
        <v>31</v>
      </c>
      <c r="O97" s="65">
        <v>3000</v>
      </c>
      <c r="P97" s="66">
        <f>Table22457891011234567[[#This Row],[PEMBULATAN]]*O97</f>
        <v>93000</v>
      </c>
    </row>
    <row r="98" spans="1:16" ht="24" customHeight="1" x14ac:dyDescent="0.2">
      <c r="A98" s="14"/>
      <c r="B98" s="76"/>
      <c r="C98" s="74" t="s">
        <v>396</v>
      </c>
      <c r="D98" s="79" t="s">
        <v>213</v>
      </c>
      <c r="E98" s="13">
        <v>44441</v>
      </c>
      <c r="F98" s="77" t="s">
        <v>269</v>
      </c>
      <c r="G98" s="13">
        <v>44441</v>
      </c>
      <c r="H98" s="78" t="s">
        <v>1172</v>
      </c>
      <c r="I98" s="16">
        <v>80</v>
      </c>
      <c r="J98" s="16">
        <v>66</v>
      </c>
      <c r="K98" s="16">
        <v>40</v>
      </c>
      <c r="L98" s="16">
        <v>9</v>
      </c>
      <c r="M98" s="82">
        <v>52.8</v>
      </c>
      <c r="N98" s="73">
        <v>53</v>
      </c>
      <c r="O98" s="65">
        <v>3000</v>
      </c>
      <c r="P98" s="66">
        <f>Table22457891011234567[[#This Row],[PEMBULATAN]]*O98</f>
        <v>159000</v>
      </c>
    </row>
    <row r="99" spans="1:16" ht="24" customHeight="1" x14ac:dyDescent="0.2">
      <c r="A99" s="14"/>
      <c r="B99" s="76"/>
      <c r="C99" s="74" t="s">
        <v>397</v>
      </c>
      <c r="D99" s="79" t="s">
        <v>213</v>
      </c>
      <c r="E99" s="13">
        <v>44441</v>
      </c>
      <c r="F99" s="77" t="s">
        <v>269</v>
      </c>
      <c r="G99" s="13">
        <v>44441</v>
      </c>
      <c r="H99" s="78" t="s">
        <v>1172</v>
      </c>
      <c r="I99" s="16">
        <v>128</v>
      </c>
      <c r="J99" s="16">
        <v>20</v>
      </c>
      <c r="K99" s="16">
        <v>20</v>
      </c>
      <c r="L99" s="16">
        <v>4</v>
      </c>
      <c r="M99" s="82">
        <v>12.8</v>
      </c>
      <c r="N99" s="73">
        <v>13</v>
      </c>
      <c r="O99" s="65">
        <v>3000</v>
      </c>
      <c r="P99" s="66">
        <f>Table22457891011234567[[#This Row],[PEMBULATAN]]*O99</f>
        <v>39000</v>
      </c>
    </row>
    <row r="100" spans="1:16" ht="24" customHeight="1" x14ac:dyDescent="0.2">
      <c r="A100" s="14"/>
      <c r="B100" s="76"/>
      <c r="C100" s="74" t="s">
        <v>398</v>
      </c>
      <c r="D100" s="79" t="s">
        <v>213</v>
      </c>
      <c r="E100" s="13">
        <v>44441</v>
      </c>
      <c r="F100" s="77" t="s">
        <v>269</v>
      </c>
      <c r="G100" s="13">
        <v>44441</v>
      </c>
      <c r="H100" s="78" t="s">
        <v>1172</v>
      </c>
      <c r="I100" s="16">
        <v>72</v>
      </c>
      <c r="J100" s="16">
        <v>57</v>
      </c>
      <c r="K100" s="16">
        <v>10</v>
      </c>
      <c r="L100" s="16">
        <v>7</v>
      </c>
      <c r="M100" s="82">
        <v>10.26</v>
      </c>
      <c r="N100" s="73">
        <v>10</v>
      </c>
      <c r="O100" s="65">
        <v>3000</v>
      </c>
      <c r="P100" s="66">
        <f>Table22457891011234567[[#This Row],[PEMBULATAN]]*O100</f>
        <v>30000</v>
      </c>
    </row>
    <row r="101" spans="1:16" ht="24" customHeight="1" x14ac:dyDescent="0.2">
      <c r="A101" s="14"/>
      <c r="B101" s="76"/>
      <c r="C101" s="74" t="s">
        <v>399</v>
      </c>
      <c r="D101" s="79" t="s">
        <v>213</v>
      </c>
      <c r="E101" s="13">
        <v>44441</v>
      </c>
      <c r="F101" s="77" t="s">
        <v>269</v>
      </c>
      <c r="G101" s="13">
        <v>44441</v>
      </c>
      <c r="H101" s="78" t="s">
        <v>1172</v>
      </c>
      <c r="I101" s="16">
        <v>40</v>
      </c>
      <c r="J101" s="16">
        <v>33</v>
      </c>
      <c r="K101" s="16">
        <v>40</v>
      </c>
      <c r="L101" s="16">
        <v>6</v>
      </c>
      <c r="M101" s="82">
        <v>13.2</v>
      </c>
      <c r="N101" s="73">
        <v>13</v>
      </c>
      <c r="O101" s="65">
        <v>3000</v>
      </c>
      <c r="P101" s="66">
        <f>Table22457891011234567[[#This Row],[PEMBULATAN]]*O101</f>
        <v>39000</v>
      </c>
    </row>
    <row r="102" spans="1:16" ht="24" customHeight="1" x14ac:dyDescent="0.2">
      <c r="A102" s="14"/>
      <c r="B102" s="76"/>
      <c r="C102" s="74" t="s">
        <v>400</v>
      </c>
      <c r="D102" s="79" t="s">
        <v>213</v>
      </c>
      <c r="E102" s="13">
        <v>44441</v>
      </c>
      <c r="F102" s="77" t="s">
        <v>269</v>
      </c>
      <c r="G102" s="13">
        <v>44441</v>
      </c>
      <c r="H102" s="78" t="s">
        <v>1172</v>
      </c>
      <c r="I102" s="16">
        <v>70</v>
      </c>
      <c r="J102" s="16">
        <v>48</v>
      </c>
      <c r="K102" s="16">
        <v>2</v>
      </c>
      <c r="L102" s="16">
        <v>10</v>
      </c>
      <c r="M102" s="82">
        <v>1.68</v>
      </c>
      <c r="N102" s="73">
        <v>10</v>
      </c>
      <c r="O102" s="65">
        <v>3000</v>
      </c>
      <c r="P102" s="66">
        <f>Table22457891011234567[[#This Row],[PEMBULATAN]]*O102</f>
        <v>30000</v>
      </c>
    </row>
    <row r="103" spans="1:16" ht="24" customHeight="1" x14ac:dyDescent="0.2">
      <c r="A103" s="14"/>
      <c r="B103" s="76"/>
      <c r="C103" s="74" t="s">
        <v>401</v>
      </c>
      <c r="D103" s="79" t="s">
        <v>213</v>
      </c>
      <c r="E103" s="13">
        <v>44441</v>
      </c>
      <c r="F103" s="77" t="s">
        <v>269</v>
      </c>
      <c r="G103" s="13">
        <v>44441</v>
      </c>
      <c r="H103" s="78" t="s">
        <v>1172</v>
      </c>
      <c r="I103" s="16">
        <v>154</v>
      </c>
      <c r="J103" s="16">
        <v>13</v>
      </c>
      <c r="K103" s="16">
        <v>15</v>
      </c>
      <c r="L103" s="16">
        <v>1</v>
      </c>
      <c r="M103" s="82">
        <v>7.5075000000000003</v>
      </c>
      <c r="N103" s="73">
        <v>8</v>
      </c>
      <c r="O103" s="65">
        <v>3000</v>
      </c>
      <c r="P103" s="66">
        <f>Table22457891011234567[[#This Row],[PEMBULATAN]]*O103</f>
        <v>24000</v>
      </c>
    </row>
    <row r="104" spans="1:16" ht="24" customHeight="1" x14ac:dyDescent="0.2">
      <c r="A104" s="14"/>
      <c r="B104" s="76"/>
      <c r="C104" s="74" t="s">
        <v>402</v>
      </c>
      <c r="D104" s="79" t="s">
        <v>213</v>
      </c>
      <c r="E104" s="13">
        <v>44441</v>
      </c>
      <c r="F104" s="77" t="s">
        <v>269</v>
      </c>
      <c r="G104" s="13">
        <v>44441</v>
      </c>
      <c r="H104" s="78" t="s">
        <v>1172</v>
      </c>
      <c r="I104" s="16">
        <v>118</v>
      </c>
      <c r="J104" s="16">
        <v>57</v>
      </c>
      <c r="K104" s="16">
        <v>33</v>
      </c>
      <c r="L104" s="16">
        <v>20</v>
      </c>
      <c r="M104" s="82">
        <v>55.4895</v>
      </c>
      <c r="N104" s="73">
        <v>56</v>
      </c>
      <c r="O104" s="65">
        <v>3000</v>
      </c>
      <c r="P104" s="66">
        <f>Table22457891011234567[[#This Row],[PEMBULATAN]]*O104</f>
        <v>168000</v>
      </c>
    </row>
    <row r="105" spans="1:16" ht="24" customHeight="1" x14ac:dyDescent="0.2">
      <c r="A105" s="14"/>
      <c r="B105" s="76"/>
      <c r="C105" s="74" t="s">
        <v>403</v>
      </c>
      <c r="D105" s="79" t="s">
        <v>213</v>
      </c>
      <c r="E105" s="13">
        <v>44441</v>
      </c>
      <c r="F105" s="77" t="s">
        <v>269</v>
      </c>
      <c r="G105" s="13">
        <v>44441</v>
      </c>
      <c r="H105" s="78" t="s">
        <v>1172</v>
      </c>
      <c r="I105" s="16">
        <v>42</v>
      </c>
      <c r="J105" s="16">
        <v>33</v>
      </c>
      <c r="K105" s="16">
        <v>15</v>
      </c>
      <c r="L105" s="16">
        <v>2</v>
      </c>
      <c r="M105" s="82">
        <v>5.1974999999999998</v>
      </c>
      <c r="N105" s="73">
        <v>5</v>
      </c>
      <c r="O105" s="65">
        <v>3000</v>
      </c>
      <c r="P105" s="66">
        <f>Table22457891011234567[[#This Row],[PEMBULATAN]]*O105</f>
        <v>15000</v>
      </c>
    </row>
    <row r="106" spans="1:16" ht="24" customHeight="1" x14ac:dyDescent="0.2">
      <c r="A106" s="14"/>
      <c r="B106" s="76"/>
      <c r="C106" s="74" t="s">
        <v>404</v>
      </c>
      <c r="D106" s="79" t="s">
        <v>213</v>
      </c>
      <c r="E106" s="13">
        <v>44441</v>
      </c>
      <c r="F106" s="77" t="s">
        <v>269</v>
      </c>
      <c r="G106" s="13">
        <v>44441</v>
      </c>
      <c r="H106" s="78" t="s">
        <v>1172</v>
      </c>
      <c r="I106" s="16">
        <v>93</v>
      </c>
      <c r="J106" s="16">
        <v>43</v>
      </c>
      <c r="K106" s="16">
        <v>6</v>
      </c>
      <c r="L106" s="16">
        <v>2</v>
      </c>
      <c r="M106" s="82">
        <v>5.9984999999999999</v>
      </c>
      <c r="N106" s="73">
        <v>6</v>
      </c>
      <c r="O106" s="65">
        <v>3000</v>
      </c>
      <c r="P106" s="66">
        <f>Table22457891011234567[[#This Row],[PEMBULATAN]]*O106</f>
        <v>18000</v>
      </c>
    </row>
    <row r="107" spans="1:16" ht="24" customHeight="1" x14ac:dyDescent="0.2">
      <c r="A107" s="14"/>
      <c r="B107" s="76"/>
      <c r="C107" s="74" t="s">
        <v>405</v>
      </c>
      <c r="D107" s="79" t="s">
        <v>213</v>
      </c>
      <c r="E107" s="13">
        <v>44441</v>
      </c>
      <c r="F107" s="77" t="s">
        <v>269</v>
      </c>
      <c r="G107" s="13">
        <v>44441</v>
      </c>
      <c r="H107" s="78" t="s">
        <v>1172</v>
      </c>
      <c r="I107" s="16">
        <v>110</v>
      </c>
      <c r="J107" s="16">
        <v>30</v>
      </c>
      <c r="K107" s="16">
        <v>42</v>
      </c>
      <c r="L107" s="16">
        <v>14</v>
      </c>
      <c r="M107" s="82">
        <v>34.65</v>
      </c>
      <c r="N107" s="73">
        <v>35</v>
      </c>
      <c r="O107" s="65">
        <v>3000</v>
      </c>
      <c r="P107" s="66">
        <f>Table22457891011234567[[#This Row],[PEMBULATAN]]*O107</f>
        <v>105000</v>
      </c>
    </row>
    <row r="108" spans="1:16" ht="24" customHeight="1" x14ac:dyDescent="0.2">
      <c r="A108" s="14"/>
      <c r="B108" s="76"/>
      <c r="C108" s="74" t="s">
        <v>406</v>
      </c>
      <c r="D108" s="79" t="s">
        <v>213</v>
      </c>
      <c r="E108" s="13">
        <v>44441</v>
      </c>
      <c r="F108" s="77" t="s">
        <v>269</v>
      </c>
      <c r="G108" s="13">
        <v>44441</v>
      </c>
      <c r="H108" s="78" t="s">
        <v>1172</v>
      </c>
      <c r="I108" s="16">
        <v>90</v>
      </c>
      <c r="J108" s="16">
        <v>90</v>
      </c>
      <c r="K108" s="16">
        <v>55</v>
      </c>
      <c r="L108" s="16">
        <v>20</v>
      </c>
      <c r="M108" s="82">
        <v>111.375</v>
      </c>
      <c r="N108" s="73">
        <v>112</v>
      </c>
      <c r="O108" s="65">
        <v>3000</v>
      </c>
      <c r="P108" s="66">
        <f>Table22457891011234567[[#This Row],[PEMBULATAN]]*O108</f>
        <v>336000</v>
      </c>
    </row>
    <row r="109" spans="1:16" ht="24" customHeight="1" x14ac:dyDescent="0.2">
      <c r="A109" s="14"/>
      <c r="B109" s="76"/>
      <c r="C109" s="74" t="s">
        <v>407</v>
      </c>
      <c r="D109" s="79" t="s">
        <v>213</v>
      </c>
      <c r="E109" s="13">
        <v>44441</v>
      </c>
      <c r="F109" s="77" t="s">
        <v>269</v>
      </c>
      <c r="G109" s="13">
        <v>44441</v>
      </c>
      <c r="H109" s="78" t="s">
        <v>1172</v>
      </c>
      <c r="I109" s="16">
        <v>85</v>
      </c>
      <c r="J109" s="16">
        <v>67</v>
      </c>
      <c r="K109" s="16">
        <v>36</v>
      </c>
      <c r="L109" s="16">
        <v>14</v>
      </c>
      <c r="M109" s="82">
        <v>51.255000000000003</v>
      </c>
      <c r="N109" s="73">
        <v>51</v>
      </c>
      <c r="O109" s="65">
        <v>3000</v>
      </c>
      <c r="P109" s="66">
        <f>Table22457891011234567[[#This Row],[PEMBULATAN]]*O109</f>
        <v>153000</v>
      </c>
    </row>
    <row r="110" spans="1:16" ht="24" customHeight="1" x14ac:dyDescent="0.2">
      <c r="A110" s="14"/>
      <c r="B110" s="76"/>
      <c r="C110" s="74" t="s">
        <v>408</v>
      </c>
      <c r="D110" s="79" t="s">
        <v>213</v>
      </c>
      <c r="E110" s="13">
        <v>44441</v>
      </c>
      <c r="F110" s="77" t="s">
        <v>269</v>
      </c>
      <c r="G110" s="13">
        <v>44441</v>
      </c>
      <c r="H110" s="78" t="s">
        <v>1172</v>
      </c>
      <c r="I110" s="16">
        <v>65</v>
      </c>
      <c r="J110" s="16">
        <v>55</v>
      </c>
      <c r="K110" s="16">
        <v>23</v>
      </c>
      <c r="L110" s="16">
        <v>5</v>
      </c>
      <c r="M110" s="82">
        <v>20.556249999999999</v>
      </c>
      <c r="N110" s="73">
        <v>21</v>
      </c>
      <c r="O110" s="65">
        <v>3000</v>
      </c>
      <c r="P110" s="66">
        <f>Table22457891011234567[[#This Row],[PEMBULATAN]]*O110</f>
        <v>63000</v>
      </c>
    </row>
    <row r="111" spans="1:16" ht="24" customHeight="1" x14ac:dyDescent="0.2">
      <c r="A111" s="14"/>
      <c r="B111" s="76"/>
      <c r="C111" s="74" t="s">
        <v>409</v>
      </c>
      <c r="D111" s="79" t="s">
        <v>213</v>
      </c>
      <c r="E111" s="13">
        <v>44441</v>
      </c>
      <c r="F111" s="77" t="s">
        <v>269</v>
      </c>
      <c r="G111" s="13">
        <v>44441</v>
      </c>
      <c r="H111" s="78" t="s">
        <v>1172</v>
      </c>
      <c r="I111" s="16">
        <v>55</v>
      </c>
      <c r="J111" s="16">
        <v>64</v>
      </c>
      <c r="K111" s="16">
        <v>30</v>
      </c>
      <c r="L111" s="16">
        <v>5</v>
      </c>
      <c r="M111" s="82">
        <v>26.4</v>
      </c>
      <c r="N111" s="73">
        <v>27</v>
      </c>
      <c r="O111" s="65">
        <v>3000</v>
      </c>
      <c r="P111" s="66">
        <f>Table22457891011234567[[#This Row],[PEMBULATAN]]*O111</f>
        <v>81000</v>
      </c>
    </row>
    <row r="112" spans="1:16" ht="24" customHeight="1" x14ac:dyDescent="0.2">
      <c r="A112" s="14"/>
      <c r="B112" s="76"/>
      <c r="C112" s="74" t="s">
        <v>410</v>
      </c>
      <c r="D112" s="79" t="s">
        <v>213</v>
      </c>
      <c r="E112" s="13">
        <v>44441</v>
      </c>
      <c r="F112" s="77" t="s">
        <v>269</v>
      </c>
      <c r="G112" s="13">
        <v>44441</v>
      </c>
      <c r="H112" s="78" t="s">
        <v>1172</v>
      </c>
      <c r="I112" s="16">
        <v>87</v>
      </c>
      <c r="J112" s="16">
        <v>61</v>
      </c>
      <c r="K112" s="16">
        <v>20</v>
      </c>
      <c r="L112" s="16">
        <v>16</v>
      </c>
      <c r="M112" s="82">
        <v>26.535</v>
      </c>
      <c r="N112" s="73">
        <v>27</v>
      </c>
      <c r="O112" s="65">
        <v>3000</v>
      </c>
      <c r="P112" s="66">
        <f>Table22457891011234567[[#This Row],[PEMBULATAN]]*O112</f>
        <v>81000</v>
      </c>
    </row>
    <row r="113" spans="1:16" ht="24" customHeight="1" x14ac:dyDescent="0.2">
      <c r="A113" s="14"/>
      <c r="B113" s="76"/>
      <c r="C113" s="74" t="s">
        <v>411</v>
      </c>
      <c r="D113" s="79" t="s">
        <v>213</v>
      </c>
      <c r="E113" s="13">
        <v>44441</v>
      </c>
      <c r="F113" s="77" t="s">
        <v>269</v>
      </c>
      <c r="G113" s="13">
        <v>44441</v>
      </c>
      <c r="H113" s="78" t="s">
        <v>1172</v>
      </c>
      <c r="I113" s="16">
        <v>80</v>
      </c>
      <c r="J113" s="16">
        <v>60</v>
      </c>
      <c r="K113" s="16">
        <v>30</v>
      </c>
      <c r="L113" s="16">
        <v>8</v>
      </c>
      <c r="M113" s="82">
        <v>36</v>
      </c>
      <c r="N113" s="73">
        <v>36</v>
      </c>
      <c r="O113" s="65">
        <v>3000</v>
      </c>
      <c r="P113" s="66">
        <f>Table22457891011234567[[#This Row],[PEMBULATAN]]*O113</f>
        <v>108000</v>
      </c>
    </row>
    <row r="114" spans="1:16" ht="24" customHeight="1" x14ac:dyDescent="0.2">
      <c r="A114" s="14"/>
      <c r="B114" s="76"/>
      <c r="C114" s="74" t="s">
        <v>412</v>
      </c>
      <c r="D114" s="79" t="s">
        <v>213</v>
      </c>
      <c r="E114" s="13">
        <v>44441</v>
      </c>
      <c r="F114" s="77" t="s">
        <v>269</v>
      </c>
      <c r="G114" s="13">
        <v>44441</v>
      </c>
      <c r="H114" s="78" t="s">
        <v>1172</v>
      </c>
      <c r="I114" s="16">
        <v>80</v>
      </c>
      <c r="J114" s="16">
        <v>55</v>
      </c>
      <c r="K114" s="16">
        <v>25</v>
      </c>
      <c r="L114" s="16">
        <v>12</v>
      </c>
      <c r="M114" s="82">
        <v>27.5</v>
      </c>
      <c r="N114" s="73">
        <v>28</v>
      </c>
      <c r="O114" s="65">
        <v>3000</v>
      </c>
      <c r="P114" s="66">
        <f>Table22457891011234567[[#This Row],[PEMBULATAN]]*O114</f>
        <v>84000</v>
      </c>
    </row>
    <row r="115" spans="1:16" ht="24" customHeight="1" x14ac:dyDescent="0.2">
      <c r="A115" s="14"/>
      <c r="B115" s="76"/>
      <c r="C115" s="74" t="s">
        <v>413</v>
      </c>
      <c r="D115" s="79" t="s">
        <v>213</v>
      </c>
      <c r="E115" s="13">
        <v>44441</v>
      </c>
      <c r="F115" s="77" t="s">
        <v>269</v>
      </c>
      <c r="G115" s="13">
        <v>44441</v>
      </c>
      <c r="H115" s="78" t="s">
        <v>1172</v>
      </c>
      <c r="I115" s="16">
        <v>80</v>
      </c>
      <c r="J115" s="16">
        <v>52</v>
      </c>
      <c r="K115" s="16">
        <v>33</v>
      </c>
      <c r="L115" s="16">
        <v>6</v>
      </c>
      <c r="M115" s="82">
        <v>34.32</v>
      </c>
      <c r="N115" s="73">
        <v>35</v>
      </c>
      <c r="O115" s="65">
        <v>3000</v>
      </c>
      <c r="P115" s="66">
        <f>Table22457891011234567[[#This Row],[PEMBULATAN]]*O115</f>
        <v>105000</v>
      </c>
    </row>
    <row r="116" spans="1:16" ht="24" customHeight="1" x14ac:dyDescent="0.2">
      <c r="A116" s="14"/>
      <c r="B116" s="76"/>
      <c r="C116" s="74" t="s">
        <v>414</v>
      </c>
      <c r="D116" s="79" t="s">
        <v>213</v>
      </c>
      <c r="E116" s="13">
        <v>44441</v>
      </c>
      <c r="F116" s="77" t="s">
        <v>269</v>
      </c>
      <c r="G116" s="13">
        <v>44441</v>
      </c>
      <c r="H116" s="78" t="s">
        <v>1172</v>
      </c>
      <c r="I116" s="16">
        <v>74</v>
      </c>
      <c r="J116" s="16">
        <v>52</v>
      </c>
      <c r="K116" s="16">
        <v>40</v>
      </c>
      <c r="L116" s="16">
        <v>9</v>
      </c>
      <c r="M116" s="82">
        <v>38.479999999999997</v>
      </c>
      <c r="N116" s="73">
        <v>39</v>
      </c>
      <c r="O116" s="65">
        <v>3000</v>
      </c>
      <c r="P116" s="66">
        <f>Table22457891011234567[[#This Row],[PEMBULATAN]]*O116</f>
        <v>117000</v>
      </c>
    </row>
    <row r="117" spans="1:16" ht="24" customHeight="1" x14ac:dyDescent="0.2">
      <c r="A117" s="14"/>
      <c r="B117" s="76"/>
      <c r="C117" s="74" t="s">
        <v>415</v>
      </c>
      <c r="D117" s="79" t="s">
        <v>213</v>
      </c>
      <c r="E117" s="13">
        <v>44441</v>
      </c>
      <c r="F117" s="77" t="s">
        <v>269</v>
      </c>
      <c r="G117" s="13">
        <v>44441</v>
      </c>
      <c r="H117" s="78" t="s">
        <v>1172</v>
      </c>
      <c r="I117" s="16">
        <v>66</v>
      </c>
      <c r="J117" s="16">
        <v>70</v>
      </c>
      <c r="K117" s="16">
        <v>45</v>
      </c>
      <c r="L117" s="16">
        <v>7</v>
      </c>
      <c r="M117" s="82">
        <v>51.975000000000001</v>
      </c>
      <c r="N117" s="73">
        <v>52</v>
      </c>
      <c r="O117" s="65">
        <v>3000</v>
      </c>
      <c r="P117" s="66">
        <f>Table22457891011234567[[#This Row],[PEMBULATAN]]*O117</f>
        <v>156000</v>
      </c>
    </row>
    <row r="118" spans="1:16" ht="24" customHeight="1" x14ac:dyDescent="0.2">
      <c r="A118" s="14"/>
      <c r="B118" s="76"/>
      <c r="C118" s="74" t="s">
        <v>416</v>
      </c>
      <c r="D118" s="79" t="s">
        <v>213</v>
      </c>
      <c r="E118" s="13">
        <v>44441</v>
      </c>
      <c r="F118" s="77" t="s">
        <v>269</v>
      </c>
      <c r="G118" s="13">
        <v>44441</v>
      </c>
      <c r="H118" s="78" t="s">
        <v>1172</v>
      </c>
      <c r="I118" s="16">
        <v>85</v>
      </c>
      <c r="J118" s="16">
        <v>67</v>
      </c>
      <c r="K118" s="16">
        <v>32</v>
      </c>
      <c r="L118" s="16">
        <v>17</v>
      </c>
      <c r="M118" s="82">
        <v>45.56</v>
      </c>
      <c r="N118" s="73">
        <v>46</v>
      </c>
      <c r="O118" s="65">
        <v>3000</v>
      </c>
      <c r="P118" s="66">
        <f>Table22457891011234567[[#This Row],[PEMBULATAN]]*O118</f>
        <v>138000</v>
      </c>
    </row>
    <row r="119" spans="1:16" ht="24" customHeight="1" x14ac:dyDescent="0.2">
      <c r="A119" s="14"/>
      <c r="B119" s="76"/>
      <c r="C119" s="74" t="s">
        <v>417</v>
      </c>
      <c r="D119" s="79" t="s">
        <v>213</v>
      </c>
      <c r="E119" s="13">
        <v>44441</v>
      </c>
      <c r="F119" s="77" t="s">
        <v>269</v>
      </c>
      <c r="G119" s="13">
        <v>44441</v>
      </c>
      <c r="H119" s="78" t="s">
        <v>1172</v>
      </c>
      <c r="I119" s="16">
        <v>102</v>
      </c>
      <c r="J119" s="16">
        <v>60</v>
      </c>
      <c r="K119" s="16">
        <v>16</v>
      </c>
      <c r="L119" s="16">
        <v>15</v>
      </c>
      <c r="M119" s="82">
        <v>24.48</v>
      </c>
      <c r="N119" s="73">
        <v>25</v>
      </c>
      <c r="O119" s="65">
        <v>3000</v>
      </c>
      <c r="P119" s="66">
        <f>Table22457891011234567[[#This Row],[PEMBULATAN]]*O119</f>
        <v>75000</v>
      </c>
    </row>
    <row r="120" spans="1:16" ht="24" customHeight="1" x14ac:dyDescent="0.2">
      <c r="A120" s="14"/>
      <c r="B120" s="76"/>
      <c r="C120" s="74" t="s">
        <v>418</v>
      </c>
      <c r="D120" s="79" t="s">
        <v>213</v>
      </c>
      <c r="E120" s="13">
        <v>44441</v>
      </c>
      <c r="F120" s="77" t="s">
        <v>269</v>
      </c>
      <c r="G120" s="13">
        <v>44441</v>
      </c>
      <c r="H120" s="78" t="s">
        <v>1172</v>
      </c>
      <c r="I120" s="16">
        <v>90</v>
      </c>
      <c r="J120" s="16">
        <v>62</v>
      </c>
      <c r="K120" s="16">
        <v>35</v>
      </c>
      <c r="L120" s="16">
        <v>10</v>
      </c>
      <c r="M120" s="82">
        <v>48.825000000000003</v>
      </c>
      <c r="N120" s="73">
        <v>49</v>
      </c>
      <c r="O120" s="65">
        <v>3000</v>
      </c>
      <c r="P120" s="66">
        <f>Table22457891011234567[[#This Row],[PEMBULATAN]]*O120</f>
        <v>147000</v>
      </c>
    </row>
    <row r="121" spans="1:16" ht="24" customHeight="1" x14ac:dyDescent="0.2">
      <c r="A121" s="14"/>
      <c r="B121" s="76"/>
      <c r="C121" s="74" t="s">
        <v>419</v>
      </c>
      <c r="D121" s="79" t="s">
        <v>213</v>
      </c>
      <c r="E121" s="13">
        <v>44441</v>
      </c>
      <c r="F121" s="77" t="s">
        <v>269</v>
      </c>
      <c r="G121" s="13">
        <v>44441</v>
      </c>
      <c r="H121" s="78" t="s">
        <v>1172</v>
      </c>
      <c r="I121" s="16">
        <v>75</v>
      </c>
      <c r="J121" s="16">
        <v>60</v>
      </c>
      <c r="K121" s="16">
        <v>32</v>
      </c>
      <c r="L121" s="16">
        <v>10</v>
      </c>
      <c r="M121" s="82">
        <v>36</v>
      </c>
      <c r="N121" s="73">
        <v>36</v>
      </c>
      <c r="O121" s="65">
        <v>3000</v>
      </c>
      <c r="P121" s="66">
        <f>Table22457891011234567[[#This Row],[PEMBULATAN]]*O121</f>
        <v>108000</v>
      </c>
    </row>
    <row r="122" spans="1:16" ht="24" customHeight="1" x14ac:dyDescent="0.2">
      <c r="A122" s="14"/>
      <c r="B122" s="76"/>
      <c r="C122" s="74" t="s">
        <v>420</v>
      </c>
      <c r="D122" s="79" t="s">
        <v>213</v>
      </c>
      <c r="E122" s="13">
        <v>44441</v>
      </c>
      <c r="F122" s="77" t="s">
        <v>269</v>
      </c>
      <c r="G122" s="13">
        <v>44441</v>
      </c>
      <c r="H122" s="78" t="s">
        <v>1172</v>
      </c>
      <c r="I122" s="16">
        <v>35</v>
      </c>
      <c r="J122" s="16">
        <v>33</v>
      </c>
      <c r="K122" s="16">
        <v>35</v>
      </c>
      <c r="L122" s="16">
        <v>1</v>
      </c>
      <c r="M122" s="82">
        <v>10.106249999999999</v>
      </c>
      <c r="N122" s="73">
        <v>10</v>
      </c>
      <c r="O122" s="65">
        <v>3000</v>
      </c>
      <c r="P122" s="66">
        <f>Table22457891011234567[[#This Row],[PEMBULATAN]]*O122</f>
        <v>30000</v>
      </c>
    </row>
    <row r="123" spans="1:16" ht="24" customHeight="1" x14ac:dyDescent="0.2">
      <c r="A123" s="14"/>
      <c r="B123" s="76"/>
      <c r="C123" s="74" t="s">
        <v>421</v>
      </c>
      <c r="D123" s="79" t="s">
        <v>213</v>
      </c>
      <c r="E123" s="13">
        <v>44441</v>
      </c>
      <c r="F123" s="77" t="s">
        <v>269</v>
      </c>
      <c r="G123" s="13">
        <v>44441</v>
      </c>
      <c r="H123" s="78" t="s">
        <v>1172</v>
      </c>
      <c r="I123" s="16">
        <v>90</v>
      </c>
      <c r="J123" s="16">
        <v>62</v>
      </c>
      <c r="K123" s="16">
        <v>30</v>
      </c>
      <c r="L123" s="16">
        <v>8</v>
      </c>
      <c r="M123" s="82">
        <v>41.85</v>
      </c>
      <c r="N123" s="73">
        <v>42</v>
      </c>
      <c r="O123" s="65">
        <v>3000</v>
      </c>
      <c r="P123" s="66">
        <f>Table22457891011234567[[#This Row],[PEMBULATAN]]*O123</f>
        <v>126000</v>
      </c>
    </row>
    <row r="124" spans="1:16" ht="24" customHeight="1" x14ac:dyDescent="0.2">
      <c r="A124" s="14"/>
      <c r="B124" s="76"/>
      <c r="C124" s="74" t="s">
        <v>422</v>
      </c>
      <c r="D124" s="79" t="s">
        <v>213</v>
      </c>
      <c r="E124" s="13">
        <v>44441</v>
      </c>
      <c r="F124" s="77" t="s">
        <v>269</v>
      </c>
      <c r="G124" s="13">
        <v>44441</v>
      </c>
      <c r="H124" s="78" t="s">
        <v>1172</v>
      </c>
      <c r="I124" s="16">
        <v>72</v>
      </c>
      <c r="J124" s="16">
        <v>60</v>
      </c>
      <c r="K124" s="16">
        <v>15</v>
      </c>
      <c r="L124" s="16">
        <v>9</v>
      </c>
      <c r="M124" s="82">
        <v>16.2</v>
      </c>
      <c r="N124" s="73">
        <v>16</v>
      </c>
      <c r="O124" s="65">
        <v>3000</v>
      </c>
      <c r="P124" s="66">
        <f>Table22457891011234567[[#This Row],[PEMBULATAN]]*O124</f>
        <v>48000</v>
      </c>
    </row>
    <row r="125" spans="1:16" ht="24" customHeight="1" x14ac:dyDescent="0.2">
      <c r="A125" s="14"/>
      <c r="B125" s="76"/>
      <c r="C125" s="74" t="s">
        <v>423</v>
      </c>
      <c r="D125" s="79" t="s">
        <v>213</v>
      </c>
      <c r="E125" s="13">
        <v>44441</v>
      </c>
      <c r="F125" s="77" t="s">
        <v>269</v>
      </c>
      <c r="G125" s="13">
        <v>44441</v>
      </c>
      <c r="H125" s="78" t="s">
        <v>1172</v>
      </c>
      <c r="I125" s="16">
        <v>70</v>
      </c>
      <c r="J125" s="16">
        <v>60</v>
      </c>
      <c r="K125" s="16">
        <v>47</v>
      </c>
      <c r="L125" s="16">
        <v>6</v>
      </c>
      <c r="M125" s="82">
        <v>49.35</v>
      </c>
      <c r="N125" s="73">
        <v>50</v>
      </c>
      <c r="O125" s="65">
        <v>3000</v>
      </c>
      <c r="P125" s="66">
        <f>Table22457891011234567[[#This Row],[PEMBULATAN]]*O125</f>
        <v>150000</v>
      </c>
    </row>
    <row r="126" spans="1:16" ht="24" customHeight="1" x14ac:dyDescent="0.2">
      <c r="A126" s="14"/>
      <c r="B126" s="76"/>
      <c r="C126" s="74" t="s">
        <v>424</v>
      </c>
      <c r="D126" s="79" t="s">
        <v>213</v>
      </c>
      <c r="E126" s="13">
        <v>44441</v>
      </c>
      <c r="F126" s="77" t="s">
        <v>269</v>
      </c>
      <c r="G126" s="13">
        <v>44441</v>
      </c>
      <c r="H126" s="78" t="s">
        <v>1172</v>
      </c>
      <c r="I126" s="16">
        <v>60</v>
      </c>
      <c r="J126" s="16">
        <v>55</v>
      </c>
      <c r="K126" s="16">
        <v>35</v>
      </c>
      <c r="L126" s="16">
        <v>21</v>
      </c>
      <c r="M126" s="82">
        <v>28.875</v>
      </c>
      <c r="N126" s="73">
        <v>29</v>
      </c>
      <c r="O126" s="65">
        <v>3000</v>
      </c>
      <c r="P126" s="66">
        <f>Table22457891011234567[[#This Row],[PEMBULATAN]]*O126</f>
        <v>87000</v>
      </c>
    </row>
    <row r="127" spans="1:16" ht="24" customHeight="1" x14ac:dyDescent="0.2">
      <c r="A127" s="14"/>
      <c r="B127" s="76"/>
      <c r="C127" s="74" t="s">
        <v>425</v>
      </c>
      <c r="D127" s="79" t="s">
        <v>213</v>
      </c>
      <c r="E127" s="13">
        <v>44441</v>
      </c>
      <c r="F127" s="77" t="s">
        <v>269</v>
      </c>
      <c r="G127" s="13">
        <v>44441</v>
      </c>
      <c r="H127" s="78" t="s">
        <v>1172</v>
      </c>
      <c r="I127" s="16">
        <v>155</v>
      </c>
      <c r="J127" s="16">
        <v>5</v>
      </c>
      <c r="K127" s="16">
        <v>34</v>
      </c>
      <c r="L127" s="16">
        <v>1</v>
      </c>
      <c r="M127" s="82">
        <v>6.5875000000000004</v>
      </c>
      <c r="N127" s="73">
        <v>7</v>
      </c>
      <c r="O127" s="65">
        <v>3000</v>
      </c>
      <c r="P127" s="66">
        <f>Table22457891011234567[[#This Row],[PEMBULATAN]]*O127</f>
        <v>21000</v>
      </c>
    </row>
    <row r="128" spans="1:16" ht="24" customHeight="1" x14ac:dyDescent="0.2">
      <c r="A128" s="14"/>
      <c r="B128" s="76"/>
      <c r="C128" s="74" t="s">
        <v>426</v>
      </c>
      <c r="D128" s="79" t="s">
        <v>213</v>
      </c>
      <c r="E128" s="13">
        <v>44441</v>
      </c>
      <c r="F128" s="77" t="s">
        <v>269</v>
      </c>
      <c r="G128" s="13">
        <v>44441</v>
      </c>
      <c r="H128" s="78" t="s">
        <v>1172</v>
      </c>
      <c r="I128" s="16">
        <v>92</v>
      </c>
      <c r="J128" s="16">
        <v>61</v>
      </c>
      <c r="K128" s="16">
        <v>48</v>
      </c>
      <c r="L128" s="16">
        <v>8</v>
      </c>
      <c r="M128" s="82">
        <v>67.343999999999994</v>
      </c>
      <c r="N128" s="73">
        <v>68</v>
      </c>
      <c r="O128" s="65">
        <v>3000</v>
      </c>
      <c r="P128" s="66">
        <f>Table22457891011234567[[#This Row],[PEMBULATAN]]*O128</f>
        <v>204000</v>
      </c>
    </row>
    <row r="129" spans="1:16" ht="24" customHeight="1" x14ac:dyDescent="0.2">
      <c r="A129" s="14"/>
      <c r="B129" s="76"/>
      <c r="C129" s="74" t="s">
        <v>427</v>
      </c>
      <c r="D129" s="79" t="s">
        <v>213</v>
      </c>
      <c r="E129" s="13">
        <v>44441</v>
      </c>
      <c r="F129" s="77" t="s">
        <v>269</v>
      </c>
      <c r="G129" s="13">
        <v>44441</v>
      </c>
      <c r="H129" s="78" t="s">
        <v>1172</v>
      </c>
      <c r="I129" s="16">
        <v>105</v>
      </c>
      <c r="J129" s="16">
        <v>62</v>
      </c>
      <c r="K129" s="16">
        <v>32</v>
      </c>
      <c r="L129" s="16">
        <v>27</v>
      </c>
      <c r="M129" s="82">
        <v>52.08</v>
      </c>
      <c r="N129" s="73">
        <v>52</v>
      </c>
      <c r="O129" s="65">
        <v>3000</v>
      </c>
      <c r="P129" s="66">
        <f>Table22457891011234567[[#This Row],[PEMBULATAN]]*O129</f>
        <v>156000</v>
      </c>
    </row>
    <row r="130" spans="1:16" ht="24" customHeight="1" x14ac:dyDescent="0.2">
      <c r="A130" s="14"/>
      <c r="B130" s="76"/>
      <c r="C130" s="74" t="s">
        <v>428</v>
      </c>
      <c r="D130" s="79" t="s">
        <v>213</v>
      </c>
      <c r="E130" s="13">
        <v>44441</v>
      </c>
      <c r="F130" s="77" t="s">
        <v>269</v>
      </c>
      <c r="G130" s="13">
        <v>44441</v>
      </c>
      <c r="H130" s="78" t="s">
        <v>1172</v>
      </c>
      <c r="I130" s="16">
        <v>97</v>
      </c>
      <c r="J130" s="16">
        <v>62</v>
      </c>
      <c r="K130" s="16">
        <v>43</v>
      </c>
      <c r="L130" s="16">
        <v>35</v>
      </c>
      <c r="M130" s="82">
        <v>64.650499999999994</v>
      </c>
      <c r="N130" s="73">
        <v>65</v>
      </c>
      <c r="O130" s="65">
        <v>3000</v>
      </c>
      <c r="P130" s="66">
        <f>Table22457891011234567[[#This Row],[PEMBULATAN]]*O130</f>
        <v>195000</v>
      </c>
    </row>
    <row r="131" spans="1:16" ht="24" customHeight="1" x14ac:dyDescent="0.2">
      <c r="A131" s="14"/>
      <c r="B131" s="76"/>
      <c r="C131" s="74" t="s">
        <v>429</v>
      </c>
      <c r="D131" s="79" t="s">
        <v>213</v>
      </c>
      <c r="E131" s="13">
        <v>44441</v>
      </c>
      <c r="F131" s="77" t="s">
        <v>269</v>
      </c>
      <c r="G131" s="13">
        <v>44441</v>
      </c>
      <c r="H131" s="78" t="s">
        <v>1172</v>
      </c>
      <c r="I131" s="16">
        <v>85</v>
      </c>
      <c r="J131" s="16">
        <v>55</v>
      </c>
      <c r="K131" s="16">
        <v>29</v>
      </c>
      <c r="L131" s="16">
        <v>15</v>
      </c>
      <c r="M131" s="82">
        <v>33.893749999999997</v>
      </c>
      <c r="N131" s="73">
        <v>34</v>
      </c>
      <c r="O131" s="65">
        <v>3000</v>
      </c>
      <c r="P131" s="66">
        <f>Table22457891011234567[[#This Row],[PEMBULATAN]]*O131</f>
        <v>102000</v>
      </c>
    </row>
    <row r="132" spans="1:16" ht="24" customHeight="1" x14ac:dyDescent="0.2">
      <c r="A132" s="14"/>
      <c r="B132" s="76"/>
      <c r="C132" s="74" t="s">
        <v>430</v>
      </c>
      <c r="D132" s="79" t="s">
        <v>213</v>
      </c>
      <c r="E132" s="13">
        <v>44441</v>
      </c>
      <c r="F132" s="77" t="s">
        <v>269</v>
      </c>
      <c r="G132" s="13">
        <v>44441</v>
      </c>
      <c r="H132" s="78" t="s">
        <v>1172</v>
      </c>
      <c r="I132" s="16">
        <v>103</v>
      </c>
      <c r="J132" s="16">
        <v>70</v>
      </c>
      <c r="K132" s="16">
        <v>25</v>
      </c>
      <c r="L132" s="16">
        <v>25</v>
      </c>
      <c r="M132" s="82">
        <v>45.0625</v>
      </c>
      <c r="N132" s="73">
        <v>45</v>
      </c>
      <c r="O132" s="65">
        <v>3000</v>
      </c>
      <c r="P132" s="66">
        <f>Table22457891011234567[[#This Row],[PEMBULATAN]]*O132</f>
        <v>135000</v>
      </c>
    </row>
    <row r="133" spans="1:16" ht="24" customHeight="1" x14ac:dyDescent="0.2">
      <c r="A133" s="14"/>
      <c r="B133" s="76"/>
      <c r="C133" s="74" t="s">
        <v>431</v>
      </c>
      <c r="D133" s="79" t="s">
        <v>213</v>
      </c>
      <c r="E133" s="13">
        <v>44441</v>
      </c>
      <c r="F133" s="77" t="s">
        <v>269</v>
      </c>
      <c r="G133" s="13">
        <v>44441</v>
      </c>
      <c r="H133" s="78" t="s">
        <v>1172</v>
      </c>
      <c r="I133" s="16">
        <v>85</v>
      </c>
      <c r="J133" s="16">
        <v>62</v>
      </c>
      <c r="K133" s="16">
        <v>30</v>
      </c>
      <c r="L133" s="16">
        <v>15</v>
      </c>
      <c r="M133" s="82">
        <v>39.524999999999999</v>
      </c>
      <c r="N133" s="73">
        <v>40</v>
      </c>
      <c r="O133" s="65">
        <v>3000</v>
      </c>
      <c r="P133" s="66">
        <f>Table22457891011234567[[#This Row],[PEMBULATAN]]*O133</f>
        <v>120000</v>
      </c>
    </row>
    <row r="134" spans="1:16" ht="24" customHeight="1" x14ac:dyDescent="0.2">
      <c r="A134" s="14"/>
      <c r="B134" s="76"/>
      <c r="C134" s="74" t="s">
        <v>432</v>
      </c>
      <c r="D134" s="79" t="s">
        <v>213</v>
      </c>
      <c r="E134" s="13">
        <v>44441</v>
      </c>
      <c r="F134" s="77" t="s">
        <v>269</v>
      </c>
      <c r="G134" s="13">
        <v>44441</v>
      </c>
      <c r="H134" s="78" t="s">
        <v>1172</v>
      </c>
      <c r="I134" s="16">
        <v>97</v>
      </c>
      <c r="J134" s="16">
        <v>62</v>
      </c>
      <c r="K134" s="16">
        <v>38</v>
      </c>
      <c r="L134" s="16">
        <v>14</v>
      </c>
      <c r="M134" s="82">
        <v>57.133000000000003</v>
      </c>
      <c r="N134" s="73">
        <v>57</v>
      </c>
      <c r="O134" s="65">
        <v>3000</v>
      </c>
      <c r="P134" s="66">
        <f>Table22457891011234567[[#This Row],[PEMBULATAN]]*O134</f>
        <v>171000</v>
      </c>
    </row>
    <row r="135" spans="1:16" ht="24" customHeight="1" x14ac:dyDescent="0.2">
      <c r="A135" s="14"/>
      <c r="B135" s="76"/>
      <c r="C135" s="74" t="s">
        <v>433</v>
      </c>
      <c r="D135" s="79" t="s">
        <v>213</v>
      </c>
      <c r="E135" s="13">
        <v>44441</v>
      </c>
      <c r="F135" s="77" t="s">
        <v>269</v>
      </c>
      <c r="G135" s="13">
        <v>44441</v>
      </c>
      <c r="H135" s="78" t="s">
        <v>1172</v>
      </c>
      <c r="I135" s="16">
        <v>115</v>
      </c>
      <c r="J135" s="16">
        <v>23</v>
      </c>
      <c r="K135" s="16">
        <v>22</v>
      </c>
      <c r="L135" s="16">
        <v>3</v>
      </c>
      <c r="M135" s="82">
        <v>14.547499999999999</v>
      </c>
      <c r="N135" s="73">
        <v>15</v>
      </c>
      <c r="O135" s="65">
        <v>3000</v>
      </c>
      <c r="P135" s="66">
        <f>Table22457891011234567[[#This Row],[PEMBULATAN]]*O135</f>
        <v>45000</v>
      </c>
    </row>
    <row r="136" spans="1:16" ht="24" customHeight="1" x14ac:dyDescent="0.2">
      <c r="A136" s="14"/>
      <c r="B136" s="76"/>
      <c r="C136" s="74" t="s">
        <v>434</v>
      </c>
      <c r="D136" s="79" t="s">
        <v>213</v>
      </c>
      <c r="E136" s="13">
        <v>44441</v>
      </c>
      <c r="F136" s="77" t="s">
        <v>269</v>
      </c>
      <c r="G136" s="13">
        <v>44441</v>
      </c>
      <c r="H136" s="78" t="s">
        <v>1172</v>
      </c>
      <c r="I136" s="16">
        <v>55</v>
      </c>
      <c r="J136" s="16">
        <v>45</v>
      </c>
      <c r="K136" s="16">
        <v>29</v>
      </c>
      <c r="L136" s="16">
        <v>2</v>
      </c>
      <c r="M136" s="82">
        <v>17.943750000000001</v>
      </c>
      <c r="N136" s="73">
        <v>18</v>
      </c>
      <c r="O136" s="65">
        <v>3000</v>
      </c>
      <c r="P136" s="66">
        <f>Table22457891011234567[[#This Row],[PEMBULATAN]]*O136</f>
        <v>54000</v>
      </c>
    </row>
    <row r="137" spans="1:16" ht="24" customHeight="1" x14ac:dyDescent="0.2">
      <c r="A137" s="14"/>
      <c r="B137" s="76"/>
      <c r="C137" s="74" t="s">
        <v>435</v>
      </c>
      <c r="D137" s="79" t="s">
        <v>213</v>
      </c>
      <c r="E137" s="13">
        <v>44441</v>
      </c>
      <c r="F137" s="77" t="s">
        <v>269</v>
      </c>
      <c r="G137" s="13">
        <v>44441</v>
      </c>
      <c r="H137" s="78" t="s">
        <v>1172</v>
      </c>
      <c r="I137" s="16">
        <v>48</v>
      </c>
      <c r="J137" s="16">
        <v>44</v>
      </c>
      <c r="K137" s="16">
        <v>5</v>
      </c>
      <c r="L137" s="16">
        <v>10</v>
      </c>
      <c r="M137" s="82">
        <v>2.64</v>
      </c>
      <c r="N137" s="73">
        <v>10</v>
      </c>
      <c r="O137" s="65">
        <v>3000</v>
      </c>
      <c r="P137" s="66">
        <f>Table22457891011234567[[#This Row],[PEMBULATAN]]*O137</f>
        <v>30000</v>
      </c>
    </row>
    <row r="138" spans="1:16" ht="24" customHeight="1" x14ac:dyDescent="0.2">
      <c r="A138" s="14"/>
      <c r="B138" s="76"/>
      <c r="C138" s="74" t="s">
        <v>436</v>
      </c>
      <c r="D138" s="79" t="s">
        <v>213</v>
      </c>
      <c r="E138" s="13">
        <v>44441</v>
      </c>
      <c r="F138" s="77" t="s">
        <v>269</v>
      </c>
      <c r="G138" s="13">
        <v>44441</v>
      </c>
      <c r="H138" s="78" t="s">
        <v>1172</v>
      </c>
      <c r="I138" s="16">
        <v>47</v>
      </c>
      <c r="J138" s="16">
        <v>20</v>
      </c>
      <c r="K138" s="16">
        <v>21</v>
      </c>
      <c r="L138" s="16">
        <v>8</v>
      </c>
      <c r="M138" s="82">
        <v>4.9349999999999996</v>
      </c>
      <c r="N138" s="73">
        <v>8</v>
      </c>
      <c r="O138" s="65">
        <v>3000</v>
      </c>
      <c r="P138" s="66">
        <f>Table22457891011234567[[#This Row],[PEMBULATAN]]*O138</f>
        <v>24000</v>
      </c>
    </row>
    <row r="139" spans="1:16" ht="24" customHeight="1" x14ac:dyDescent="0.2">
      <c r="A139" s="14"/>
      <c r="B139" s="76"/>
      <c r="C139" s="74" t="s">
        <v>437</v>
      </c>
      <c r="D139" s="79" t="s">
        <v>213</v>
      </c>
      <c r="E139" s="13">
        <v>44441</v>
      </c>
      <c r="F139" s="77" t="s">
        <v>269</v>
      </c>
      <c r="G139" s="13">
        <v>44441</v>
      </c>
      <c r="H139" s="78" t="s">
        <v>1172</v>
      </c>
      <c r="I139" s="16">
        <v>100</v>
      </c>
      <c r="J139" s="16">
        <v>62</v>
      </c>
      <c r="K139" s="16">
        <v>27</v>
      </c>
      <c r="L139" s="16">
        <v>22</v>
      </c>
      <c r="M139" s="82">
        <v>41.85</v>
      </c>
      <c r="N139" s="73">
        <v>42</v>
      </c>
      <c r="O139" s="65">
        <v>3000</v>
      </c>
      <c r="P139" s="66">
        <f>Table22457891011234567[[#This Row],[PEMBULATAN]]*O139</f>
        <v>126000</v>
      </c>
    </row>
    <row r="140" spans="1:16" ht="24" customHeight="1" x14ac:dyDescent="0.2">
      <c r="A140" s="14"/>
      <c r="B140" s="76"/>
      <c r="C140" s="74" t="s">
        <v>438</v>
      </c>
      <c r="D140" s="79" t="s">
        <v>213</v>
      </c>
      <c r="E140" s="13">
        <v>44441</v>
      </c>
      <c r="F140" s="77" t="s">
        <v>269</v>
      </c>
      <c r="G140" s="13">
        <v>44441</v>
      </c>
      <c r="H140" s="78" t="s">
        <v>1172</v>
      </c>
      <c r="I140" s="16">
        <v>95</v>
      </c>
      <c r="J140" s="16">
        <v>10</v>
      </c>
      <c r="K140" s="16">
        <v>15</v>
      </c>
      <c r="L140" s="16">
        <v>2</v>
      </c>
      <c r="M140" s="82">
        <v>3.5625</v>
      </c>
      <c r="N140" s="73">
        <v>4</v>
      </c>
      <c r="O140" s="65">
        <v>3000</v>
      </c>
      <c r="P140" s="66">
        <f>Table22457891011234567[[#This Row],[PEMBULATAN]]*O140</f>
        <v>12000</v>
      </c>
    </row>
    <row r="141" spans="1:16" ht="24" customHeight="1" x14ac:dyDescent="0.2">
      <c r="A141" s="14"/>
      <c r="B141" s="76"/>
      <c r="C141" s="74" t="s">
        <v>439</v>
      </c>
      <c r="D141" s="79" t="s">
        <v>213</v>
      </c>
      <c r="E141" s="13">
        <v>44441</v>
      </c>
      <c r="F141" s="77" t="s">
        <v>269</v>
      </c>
      <c r="G141" s="13">
        <v>44441</v>
      </c>
      <c r="H141" s="78" t="s">
        <v>1172</v>
      </c>
      <c r="I141" s="16">
        <v>86</v>
      </c>
      <c r="J141" s="16">
        <v>55</v>
      </c>
      <c r="K141" s="16">
        <v>40</v>
      </c>
      <c r="L141" s="16">
        <v>16</v>
      </c>
      <c r="M141" s="82">
        <v>47.3</v>
      </c>
      <c r="N141" s="73">
        <v>48</v>
      </c>
      <c r="O141" s="65">
        <v>3000</v>
      </c>
      <c r="P141" s="66">
        <f>Table22457891011234567[[#This Row],[PEMBULATAN]]*O141</f>
        <v>144000</v>
      </c>
    </row>
    <row r="142" spans="1:16" ht="24" customHeight="1" x14ac:dyDescent="0.2">
      <c r="A142" s="14"/>
      <c r="B142" s="76"/>
      <c r="C142" s="74" t="s">
        <v>440</v>
      </c>
      <c r="D142" s="79" t="s">
        <v>213</v>
      </c>
      <c r="E142" s="13">
        <v>44441</v>
      </c>
      <c r="F142" s="77" t="s">
        <v>269</v>
      </c>
      <c r="G142" s="13">
        <v>44441</v>
      </c>
      <c r="H142" s="78" t="s">
        <v>1172</v>
      </c>
      <c r="I142" s="16">
        <v>86</v>
      </c>
      <c r="J142" s="16">
        <v>67</v>
      </c>
      <c r="K142" s="16">
        <v>40</v>
      </c>
      <c r="L142" s="16">
        <v>10</v>
      </c>
      <c r="M142" s="82">
        <v>57.62</v>
      </c>
      <c r="N142" s="73">
        <v>58</v>
      </c>
      <c r="O142" s="65">
        <v>3000</v>
      </c>
      <c r="P142" s="66">
        <f>Table22457891011234567[[#This Row],[PEMBULATAN]]*O142</f>
        <v>174000</v>
      </c>
    </row>
    <row r="143" spans="1:16" ht="24" customHeight="1" x14ac:dyDescent="0.2">
      <c r="A143" s="14"/>
      <c r="B143" s="76"/>
      <c r="C143" s="74" t="s">
        <v>441</v>
      </c>
      <c r="D143" s="79" t="s">
        <v>213</v>
      </c>
      <c r="E143" s="13">
        <v>44441</v>
      </c>
      <c r="F143" s="77" t="s">
        <v>269</v>
      </c>
      <c r="G143" s="13">
        <v>44441</v>
      </c>
      <c r="H143" s="78" t="s">
        <v>1172</v>
      </c>
      <c r="I143" s="16">
        <v>47</v>
      </c>
      <c r="J143" s="16">
        <v>37</v>
      </c>
      <c r="K143" s="16">
        <v>25</v>
      </c>
      <c r="L143" s="16">
        <v>27</v>
      </c>
      <c r="M143" s="82">
        <v>10.86875</v>
      </c>
      <c r="N143" s="73">
        <v>27</v>
      </c>
      <c r="O143" s="65">
        <v>3000</v>
      </c>
      <c r="P143" s="66">
        <f>Table22457891011234567[[#This Row],[PEMBULATAN]]*O143</f>
        <v>81000</v>
      </c>
    </row>
    <row r="144" spans="1:16" ht="24" customHeight="1" x14ac:dyDescent="0.2">
      <c r="A144" s="14"/>
      <c r="B144" s="76"/>
      <c r="C144" s="74" t="s">
        <v>442</v>
      </c>
      <c r="D144" s="79" t="s">
        <v>213</v>
      </c>
      <c r="E144" s="13">
        <v>44441</v>
      </c>
      <c r="F144" s="77" t="s">
        <v>269</v>
      </c>
      <c r="G144" s="13">
        <v>44441</v>
      </c>
      <c r="H144" s="78" t="s">
        <v>1172</v>
      </c>
      <c r="I144" s="16">
        <v>110</v>
      </c>
      <c r="J144" s="16">
        <v>30</v>
      </c>
      <c r="K144" s="16">
        <v>42</v>
      </c>
      <c r="L144" s="16">
        <v>4</v>
      </c>
      <c r="M144" s="82">
        <v>34.65</v>
      </c>
      <c r="N144" s="73">
        <v>35</v>
      </c>
      <c r="O144" s="65">
        <v>3000</v>
      </c>
      <c r="P144" s="66">
        <f>Table22457891011234567[[#This Row],[PEMBULATAN]]*O144</f>
        <v>105000</v>
      </c>
    </row>
    <row r="145" spans="1:16" ht="24" customHeight="1" x14ac:dyDescent="0.2">
      <c r="A145" s="14"/>
      <c r="B145" s="76"/>
      <c r="C145" s="74" t="s">
        <v>443</v>
      </c>
      <c r="D145" s="79" t="s">
        <v>213</v>
      </c>
      <c r="E145" s="13">
        <v>44441</v>
      </c>
      <c r="F145" s="77" t="s">
        <v>269</v>
      </c>
      <c r="G145" s="13">
        <v>44441</v>
      </c>
      <c r="H145" s="78" t="s">
        <v>1172</v>
      </c>
      <c r="I145" s="16">
        <v>68</v>
      </c>
      <c r="J145" s="16">
        <v>36</v>
      </c>
      <c r="K145" s="16">
        <v>10</v>
      </c>
      <c r="L145" s="16">
        <v>4</v>
      </c>
      <c r="M145" s="82">
        <v>6.12</v>
      </c>
      <c r="N145" s="73">
        <v>6</v>
      </c>
      <c r="O145" s="65">
        <v>3000</v>
      </c>
      <c r="P145" s="66">
        <f>Table22457891011234567[[#This Row],[PEMBULATAN]]*O145</f>
        <v>18000</v>
      </c>
    </row>
    <row r="146" spans="1:16" ht="24" customHeight="1" x14ac:dyDescent="0.2">
      <c r="A146" s="14"/>
      <c r="B146" s="76"/>
      <c r="C146" s="74" t="s">
        <v>444</v>
      </c>
      <c r="D146" s="79" t="s">
        <v>213</v>
      </c>
      <c r="E146" s="13">
        <v>44441</v>
      </c>
      <c r="F146" s="77" t="s">
        <v>269</v>
      </c>
      <c r="G146" s="13">
        <v>44441</v>
      </c>
      <c r="H146" s="78" t="s">
        <v>1172</v>
      </c>
      <c r="I146" s="16">
        <v>40</v>
      </c>
      <c r="J146" s="16">
        <v>53</v>
      </c>
      <c r="K146" s="16">
        <v>45</v>
      </c>
      <c r="L146" s="16">
        <v>3</v>
      </c>
      <c r="M146" s="82">
        <v>23.85</v>
      </c>
      <c r="N146" s="73">
        <v>24</v>
      </c>
      <c r="O146" s="65">
        <v>3000</v>
      </c>
      <c r="P146" s="66">
        <f>Table22457891011234567[[#This Row],[PEMBULATAN]]*O146</f>
        <v>72000</v>
      </c>
    </row>
    <row r="147" spans="1:16" ht="24" customHeight="1" x14ac:dyDescent="0.2">
      <c r="A147" s="14"/>
      <c r="B147" s="76"/>
      <c r="C147" s="74" t="s">
        <v>445</v>
      </c>
      <c r="D147" s="79" t="s">
        <v>213</v>
      </c>
      <c r="E147" s="13">
        <v>44441</v>
      </c>
      <c r="F147" s="77" t="s">
        <v>269</v>
      </c>
      <c r="G147" s="13">
        <v>44441</v>
      </c>
      <c r="H147" s="78" t="s">
        <v>1172</v>
      </c>
      <c r="I147" s="16">
        <v>50</v>
      </c>
      <c r="J147" s="16">
        <v>43</v>
      </c>
      <c r="K147" s="16">
        <v>15</v>
      </c>
      <c r="L147" s="16">
        <v>8</v>
      </c>
      <c r="M147" s="82">
        <v>8.0625</v>
      </c>
      <c r="N147" s="73">
        <v>8</v>
      </c>
      <c r="O147" s="65">
        <v>3000</v>
      </c>
      <c r="P147" s="66">
        <f>Table22457891011234567[[#This Row],[PEMBULATAN]]*O147</f>
        <v>24000</v>
      </c>
    </row>
    <row r="148" spans="1:16" ht="24" customHeight="1" x14ac:dyDescent="0.2">
      <c r="A148" s="14"/>
      <c r="B148" s="76"/>
      <c r="C148" s="74" t="s">
        <v>446</v>
      </c>
      <c r="D148" s="79" t="s">
        <v>213</v>
      </c>
      <c r="E148" s="13">
        <v>44441</v>
      </c>
      <c r="F148" s="77" t="s">
        <v>269</v>
      </c>
      <c r="G148" s="13">
        <v>44441</v>
      </c>
      <c r="H148" s="78" t="s">
        <v>1172</v>
      </c>
      <c r="I148" s="16">
        <v>50</v>
      </c>
      <c r="J148" s="16">
        <v>38</v>
      </c>
      <c r="K148" s="16">
        <v>10</v>
      </c>
      <c r="L148" s="16">
        <v>10</v>
      </c>
      <c r="M148" s="82">
        <v>4.75</v>
      </c>
      <c r="N148" s="73">
        <v>10</v>
      </c>
      <c r="O148" s="65">
        <v>3000</v>
      </c>
      <c r="P148" s="66">
        <f>Table22457891011234567[[#This Row],[PEMBULATAN]]*O148</f>
        <v>30000</v>
      </c>
    </row>
    <row r="149" spans="1:16" ht="24" customHeight="1" x14ac:dyDescent="0.2">
      <c r="A149" s="14"/>
      <c r="B149" s="76"/>
      <c r="C149" s="74" t="s">
        <v>447</v>
      </c>
      <c r="D149" s="79" t="s">
        <v>213</v>
      </c>
      <c r="E149" s="13">
        <v>44441</v>
      </c>
      <c r="F149" s="77" t="s">
        <v>269</v>
      </c>
      <c r="G149" s="13">
        <v>44441</v>
      </c>
      <c r="H149" s="78" t="s">
        <v>1172</v>
      </c>
      <c r="I149" s="16">
        <v>105</v>
      </c>
      <c r="J149" s="16">
        <v>65</v>
      </c>
      <c r="K149" s="16">
        <v>25</v>
      </c>
      <c r="L149" s="16">
        <v>15</v>
      </c>
      <c r="M149" s="82">
        <v>42.65625</v>
      </c>
      <c r="N149" s="73">
        <v>43</v>
      </c>
      <c r="O149" s="65">
        <v>3000</v>
      </c>
      <c r="P149" s="66">
        <f>Table22457891011234567[[#This Row],[PEMBULATAN]]*O149</f>
        <v>129000</v>
      </c>
    </row>
    <row r="150" spans="1:16" ht="24" customHeight="1" x14ac:dyDescent="0.2">
      <c r="A150" s="14"/>
      <c r="B150" s="76"/>
      <c r="C150" s="74" t="s">
        <v>448</v>
      </c>
      <c r="D150" s="79" t="s">
        <v>213</v>
      </c>
      <c r="E150" s="13">
        <v>44441</v>
      </c>
      <c r="F150" s="77" t="s">
        <v>269</v>
      </c>
      <c r="G150" s="13">
        <v>44441</v>
      </c>
      <c r="H150" s="78" t="s">
        <v>1172</v>
      </c>
      <c r="I150" s="16">
        <v>70</v>
      </c>
      <c r="J150" s="16">
        <v>75</v>
      </c>
      <c r="K150" s="16">
        <v>44</v>
      </c>
      <c r="L150" s="16">
        <v>7</v>
      </c>
      <c r="M150" s="82">
        <v>57.75</v>
      </c>
      <c r="N150" s="73">
        <v>58</v>
      </c>
      <c r="O150" s="65">
        <v>3000</v>
      </c>
      <c r="P150" s="66">
        <f>Table22457891011234567[[#This Row],[PEMBULATAN]]*O150</f>
        <v>174000</v>
      </c>
    </row>
    <row r="151" spans="1:16" ht="24" customHeight="1" x14ac:dyDescent="0.2">
      <c r="A151" s="14"/>
      <c r="B151" s="76"/>
      <c r="C151" s="74" t="s">
        <v>449</v>
      </c>
      <c r="D151" s="79" t="s">
        <v>213</v>
      </c>
      <c r="E151" s="13">
        <v>44441</v>
      </c>
      <c r="F151" s="77" t="s">
        <v>269</v>
      </c>
      <c r="G151" s="13">
        <v>44441</v>
      </c>
      <c r="H151" s="78" t="s">
        <v>1172</v>
      </c>
      <c r="I151" s="16">
        <v>70</v>
      </c>
      <c r="J151" s="16">
        <v>62</v>
      </c>
      <c r="K151" s="16">
        <v>28</v>
      </c>
      <c r="L151" s="16">
        <v>7</v>
      </c>
      <c r="M151" s="82">
        <v>30.38</v>
      </c>
      <c r="N151" s="73">
        <v>31</v>
      </c>
      <c r="O151" s="65">
        <v>3000</v>
      </c>
      <c r="P151" s="66">
        <f>Table22457891011234567[[#This Row],[PEMBULATAN]]*O151</f>
        <v>93000</v>
      </c>
    </row>
    <row r="152" spans="1:16" ht="24" customHeight="1" x14ac:dyDescent="0.2">
      <c r="A152" s="14"/>
      <c r="B152" s="76"/>
      <c r="C152" s="74" t="s">
        <v>450</v>
      </c>
      <c r="D152" s="79" t="s">
        <v>213</v>
      </c>
      <c r="E152" s="13">
        <v>44441</v>
      </c>
      <c r="F152" s="77" t="s">
        <v>269</v>
      </c>
      <c r="G152" s="13">
        <v>44441</v>
      </c>
      <c r="H152" s="78" t="s">
        <v>1172</v>
      </c>
      <c r="I152" s="16">
        <v>80</v>
      </c>
      <c r="J152" s="16">
        <v>55</v>
      </c>
      <c r="K152" s="16">
        <v>29</v>
      </c>
      <c r="L152" s="16">
        <v>10</v>
      </c>
      <c r="M152" s="82">
        <v>31.9</v>
      </c>
      <c r="N152" s="73">
        <v>32</v>
      </c>
      <c r="O152" s="65">
        <v>3000</v>
      </c>
      <c r="P152" s="66">
        <f>Table22457891011234567[[#This Row],[PEMBULATAN]]*O152</f>
        <v>96000</v>
      </c>
    </row>
    <row r="153" spans="1:16" ht="24" customHeight="1" x14ac:dyDescent="0.2">
      <c r="A153" s="14"/>
      <c r="B153" s="76"/>
      <c r="C153" s="74" t="s">
        <v>451</v>
      </c>
      <c r="D153" s="79" t="s">
        <v>213</v>
      </c>
      <c r="E153" s="13">
        <v>44441</v>
      </c>
      <c r="F153" s="77" t="s">
        <v>269</v>
      </c>
      <c r="G153" s="13">
        <v>44441</v>
      </c>
      <c r="H153" s="78" t="s">
        <v>1172</v>
      </c>
      <c r="I153" s="16">
        <v>55</v>
      </c>
      <c r="J153" s="16">
        <v>58</v>
      </c>
      <c r="K153" s="16">
        <v>45</v>
      </c>
      <c r="L153" s="16">
        <v>5</v>
      </c>
      <c r="M153" s="82">
        <v>35.887500000000003</v>
      </c>
      <c r="N153" s="73">
        <v>36</v>
      </c>
      <c r="O153" s="65">
        <v>3000</v>
      </c>
      <c r="P153" s="66">
        <f>Table22457891011234567[[#This Row],[PEMBULATAN]]*O153</f>
        <v>108000</v>
      </c>
    </row>
    <row r="154" spans="1:16" ht="24" customHeight="1" x14ac:dyDescent="0.2">
      <c r="A154" s="14"/>
      <c r="B154" s="76"/>
      <c r="C154" s="74" t="s">
        <v>452</v>
      </c>
      <c r="D154" s="79" t="s">
        <v>213</v>
      </c>
      <c r="E154" s="13">
        <v>44441</v>
      </c>
      <c r="F154" s="77" t="s">
        <v>269</v>
      </c>
      <c r="G154" s="13">
        <v>44441</v>
      </c>
      <c r="H154" s="78" t="s">
        <v>1172</v>
      </c>
      <c r="I154" s="16">
        <v>74</v>
      </c>
      <c r="J154" s="16">
        <v>55</v>
      </c>
      <c r="K154" s="16">
        <v>16</v>
      </c>
      <c r="L154" s="16">
        <v>6</v>
      </c>
      <c r="M154" s="82">
        <v>16.28</v>
      </c>
      <c r="N154" s="73">
        <v>16</v>
      </c>
      <c r="O154" s="65">
        <v>3000</v>
      </c>
      <c r="P154" s="66">
        <f>Table22457891011234567[[#This Row],[PEMBULATAN]]*O154</f>
        <v>48000</v>
      </c>
    </row>
    <row r="155" spans="1:16" ht="24" customHeight="1" x14ac:dyDescent="0.2">
      <c r="A155" s="14"/>
      <c r="B155" s="76"/>
      <c r="C155" s="74" t="s">
        <v>453</v>
      </c>
      <c r="D155" s="79" t="s">
        <v>213</v>
      </c>
      <c r="E155" s="13">
        <v>44441</v>
      </c>
      <c r="F155" s="77" t="s">
        <v>269</v>
      </c>
      <c r="G155" s="13">
        <v>44441</v>
      </c>
      <c r="H155" s="78" t="s">
        <v>1172</v>
      </c>
      <c r="I155" s="16">
        <v>70</v>
      </c>
      <c r="J155" s="16">
        <v>60</v>
      </c>
      <c r="K155" s="16">
        <v>15</v>
      </c>
      <c r="L155" s="16">
        <v>9</v>
      </c>
      <c r="M155" s="82">
        <v>15.75</v>
      </c>
      <c r="N155" s="73">
        <v>16</v>
      </c>
      <c r="O155" s="65">
        <v>3000</v>
      </c>
      <c r="P155" s="66">
        <f>Table22457891011234567[[#This Row],[PEMBULATAN]]*O155</f>
        <v>48000</v>
      </c>
    </row>
    <row r="156" spans="1:16" ht="24" customHeight="1" x14ac:dyDescent="0.2">
      <c r="A156" s="14"/>
      <c r="B156" s="76"/>
      <c r="C156" s="74" t="s">
        <v>454</v>
      </c>
      <c r="D156" s="79" t="s">
        <v>213</v>
      </c>
      <c r="E156" s="13">
        <v>44441</v>
      </c>
      <c r="F156" s="77" t="s">
        <v>269</v>
      </c>
      <c r="G156" s="13">
        <v>44441</v>
      </c>
      <c r="H156" s="78" t="s">
        <v>1172</v>
      </c>
      <c r="I156" s="16">
        <v>84</v>
      </c>
      <c r="J156" s="16">
        <v>50</v>
      </c>
      <c r="K156" s="16">
        <v>38</v>
      </c>
      <c r="L156" s="16">
        <v>13</v>
      </c>
      <c r="M156" s="82">
        <v>39.9</v>
      </c>
      <c r="N156" s="73">
        <v>40</v>
      </c>
      <c r="O156" s="65">
        <v>3000</v>
      </c>
      <c r="P156" s="66">
        <f>Table22457891011234567[[#This Row],[PEMBULATAN]]*O156</f>
        <v>120000</v>
      </c>
    </row>
    <row r="157" spans="1:16" ht="24" customHeight="1" x14ac:dyDescent="0.2">
      <c r="A157" s="14"/>
      <c r="B157" s="76"/>
      <c r="C157" s="74" t="s">
        <v>455</v>
      </c>
      <c r="D157" s="79" t="s">
        <v>213</v>
      </c>
      <c r="E157" s="13">
        <v>44441</v>
      </c>
      <c r="F157" s="77" t="s">
        <v>269</v>
      </c>
      <c r="G157" s="13">
        <v>44441</v>
      </c>
      <c r="H157" s="78" t="s">
        <v>1172</v>
      </c>
      <c r="I157" s="16">
        <v>36</v>
      </c>
      <c r="J157" s="16">
        <v>70</v>
      </c>
      <c r="K157" s="16">
        <v>20</v>
      </c>
      <c r="L157" s="16">
        <v>7</v>
      </c>
      <c r="M157" s="82">
        <v>12.6</v>
      </c>
      <c r="N157" s="73">
        <v>13</v>
      </c>
      <c r="O157" s="65">
        <v>3000</v>
      </c>
      <c r="P157" s="66">
        <f>Table22457891011234567[[#This Row],[PEMBULATAN]]*O157</f>
        <v>39000</v>
      </c>
    </row>
    <row r="158" spans="1:16" ht="24" customHeight="1" x14ac:dyDescent="0.2">
      <c r="A158" s="14"/>
      <c r="B158" s="76"/>
      <c r="C158" s="74" t="s">
        <v>456</v>
      </c>
      <c r="D158" s="79" t="s">
        <v>213</v>
      </c>
      <c r="E158" s="13">
        <v>44441</v>
      </c>
      <c r="F158" s="77" t="s">
        <v>269</v>
      </c>
      <c r="G158" s="13">
        <v>44441</v>
      </c>
      <c r="H158" s="78" t="s">
        <v>1172</v>
      </c>
      <c r="I158" s="16">
        <v>110</v>
      </c>
      <c r="J158" s="16">
        <v>65</v>
      </c>
      <c r="K158" s="16">
        <v>20</v>
      </c>
      <c r="L158" s="16">
        <v>43</v>
      </c>
      <c r="M158" s="82">
        <v>35.75</v>
      </c>
      <c r="N158" s="73">
        <v>43</v>
      </c>
      <c r="O158" s="65">
        <v>3000</v>
      </c>
      <c r="P158" s="66">
        <f>Table22457891011234567[[#This Row],[PEMBULATAN]]*O158</f>
        <v>129000</v>
      </c>
    </row>
    <row r="159" spans="1:16" ht="24" customHeight="1" x14ac:dyDescent="0.2">
      <c r="A159" s="14"/>
      <c r="B159" s="76"/>
      <c r="C159" s="74" t="s">
        <v>457</v>
      </c>
      <c r="D159" s="79" t="s">
        <v>213</v>
      </c>
      <c r="E159" s="13">
        <v>44441</v>
      </c>
      <c r="F159" s="77" t="s">
        <v>269</v>
      </c>
      <c r="G159" s="13">
        <v>44441</v>
      </c>
      <c r="H159" s="78" t="s">
        <v>1172</v>
      </c>
      <c r="I159" s="16">
        <v>55</v>
      </c>
      <c r="J159" s="16">
        <v>63</v>
      </c>
      <c r="K159" s="16">
        <v>27</v>
      </c>
      <c r="L159" s="16">
        <v>9</v>
      </c>
      <c r="M159" s="82">
        <v>23.388750000000002</v>
      </c>
      <c r="N159" s="73">
        <v>24</v>
      </c>
      <c r="O159" s="65">
        <v>3000</v>
      </c>
      <c r="P159" s="66">
        <f>Table22457891011234567[[#This Row],[PEMBULATAN]]*O159</f>
        <v>72000</v>
      </c>
    </row>
    <row r="160" spans="1:16" ht="24" customHeight="1" x14ac:dyDescent="0.2">
      <c r="A160" s="14"/>
      <c r="B160" s="76"/>
      <c r="C160" s="74" t="s">
        <v>458</v>
      </c>
      <c r="D160" s="79" t="s">
        <v>213</v>
      </c>
      <c r="E160" s="13">
        <v>44441</v>
      </c>
      <c r="F160" s="77" t="s">
        <v>269</v>
      </c>
      <c r="G160" s="13">
        <v>44441</v>
      </c>
      <c r="H160" s="78" t="s">
        <v>1172</v>
      </c>
      <c r="I160" s="16">
        <v>106</v>
      </c>
      <c r="J160" s="16">
        <v>63</v>
      </c>
      <c r="K160" s="16">
        <v>25</v>
      </c>
      <c r="L160" s="16">
        <v>16</v>
      </c>
      <c r="M160" s="82">
        <v>41.737499999999997</v>
      </c>
      <c r="N160" s="73">
        <v>42</v>
      </c>
      <c r="O160" s="65">
        <v>3000</v>
      </c>
      <c r="P160" s="66">
        <f>Table22457891011234567[[#This Row],[PEMBULATAN]]*O160</f>
        <v>126000</v>
      </c>
    </row>
    <row r="161" spans="1:16" ht="24" customHeight="1" x14ac:dyDescent="0.2">
      <c r="A161" s="14"/>
      <c r="B161" s="76"/>
      <c r="C161" s="74" t="s">
        <v>459</v>
      </c>
      <c r="D161" s="79" t="s">
        <v>213</v>
      </c>
      <c r="E161" s="13">
        <v>44441</v>
      </c>
      <c r="F161" s="77" t="s">
        <v>269</v>
      </c>
      <c r="G161" s="13">
        <v>44441</v>
      </c>
      <c r="H161" s="78" t="s">
        <v>1172</v>
      </c>
      <c r="I161" s="16">
        <v>95</v>
      </c>
      <c r="J161" s="16">
        <v>52</v>
      </c>
      <c r="K161" s="16">
        <v>20</v>
      </c>
      <c r="L161" s="16">
        <v>13</v>
      </c>
      <c r="M161" s="82">
        <v>24.7</v>
      </c>
      <c r="N161" s="73">
        <v>25</v>
      </c>
      <c r="O161" s="65">
        <v>3000</v>
      </c>
      <c r="P161" s="66">
        <f>Table22457891011234567[[#This Row],[PEMBULATAN]]*O161</f>
        <v>75000</v>
      </c>
    </row>
    <row r="162" spans="1:16" ht="24" customHeight="1" x14ac:dyDescent="0.2">
      <c r="A162" s="14"/>
      <c r="B162" s="76"/>
      <c r="C162" s="74" t="s">
        <v>460</v>
      </c>
      <c r="D162" s="79" t="s">
        <v>213</v>
      </c>
      <c r="E162" s="13">
        <v>44441</v>
      </c>
      <c r="F162" s="77" t="s">
        <v>269</v>
      </c>
      <c r="G162" s="13">
        <v>44441</v>
      </c>
      <c r="H162" s="78" t="s">
        <v>1172</v>
      </c>
      <c r="I162" s="16">
        <v>100</v>
      </c>
      <c r="J162" s="16">
        <v>62</v>
      </c>
      <c r="K162" s="16">
        <v>35</v>
      </c>
      <c r="L162" s="16">
        <v>21</v>
      </c>
      <c r="M162" s="82">
        <v>54.25</v>
      </c>
      <c r="N162" s="73">
        <v>54</v>
      </c>
      <c r="O162" s="65">
        <v>3000</v>
      </c>
      <c r="P162" s="66">
        <f>Table22457891011234567[[#This Row],[PEMBULATAN]]*O162</f>
        <v>162000</v>
      </c>
    </row>
    <row r="163" spans="1:16" ht="24" customHeight="1" x14ac:dyDescent="0.2">
      <c r="A163" s="14"/>
      <c r="B163" s="76"/>
      <c r="C163" s="74" t="s">
        <v>461</v>
      </c>
      <c r="D163" s="79" t="s">
        <v>213</v>
      </c>
      <c r="E163" s="13">
        <v>44441</v>
      </c>
      <c r="F163" s="77" t="s">
        <v>269</v>
      </c>
      <c r="G163" s="13">
        <v>44441</v>
      </c>
      <c r="H163" s="78" t="s">
        <v>1172</v>
      </c>
      <c r="I163" s="16">
        <v>85</v>
      </c>
      <c r="J163" s="16">
        <v>62</v>
      </c>
      <c r="K163" s="16">
        <v>20</v>
      </c>
      <c r="L163" s="16">
        <v>20</v>
      </c>
      <c r="M163" s="82">
        <v>26.35</v>
      </c>
      <c r="N163" s="73">
        <v>27</v>
      </c>
      <c r="O163" s="65">
        <v>3000</v>
      </c>
      <c r="P163" s="66">
        <f>Table22457891011234567[[#This Row],[PEMBULATAN]]*O163</f>
        <v>81000</v>
      </c>
    </row>
    <row r="164" spans="1:16" ht="24" customHeight="1" x14ac:dyDescent="0.2">
      <c r="A164" s="14"/>
      <c r="B164" s="76"/>
      <c r="C164" s="74" t="s">
        <v>462</v>
      </c>
      <c r="D164" s="79" t="s">
        <v>213</v>
      </c>
      <c r="E164" s="13">
        <v>44441</v>
      </c>
      <c r="F164" s="77" t="s">
        <v>269</v>
      </c>
      <c r="G164" s="13">
        <v>44441</v>
      </c>
      <c r="H164" s="78" t="s">
        <v>1172</v>
      </c>
      <c r="I164" s="16">
        <v>72</v>
      </c>
      <c r="J164" s="16">
        <v>55</v>
      </c>
      <c r="K164" s="16">
        <v>31</v>
      </c>
      <c r="L164" s="16">
        <v>6</v>
      </c>
      <c r="M164" s="82">
        <v>30.69</v>
      </c>
      <c r="N164" s="73">
        <v>31</v>
      </c>
      <c r="O164" s="65">
        <v>3000</v>
      </c>
      <c r="P164" s="66">
        <f>Table22457891011234567[[#This Row],[PEMBULATAN]]*O164</f>
        <v>93000</v>
      </c>
    </row>
    <row r="165" spans="1:16" ht="24" customHeight="1" x14ac:dyDescent="0.2">
      <c r="A165" s="14"/>
      <c r="B165" s="76"/>
      <c r="C165" s="74" t="s">
        <v>463</v>
      </c>
      <c r="D165" s="79" t="s">
        <v>213</v>
      </c>
      <c r="E165" s="13">
        <v>44441</v>
      </c>
      <c r="F165" s="77" t="s">
        <v>269</v>
      </c>
      <c r="G165" s="13">
        <v>44441</v>
      </c>
      <c r="H165" s="78" t="s">
        <v>1172</v>
      </c>
      <c r="I165" s="16">
        <v>102</v>
      </c>
      <c r="J165" s="16">
        <v>60</v>
      </c>
      <c r="K165" s="16">
        <v>27</v>
      </c>
      <c r="L165" s="16">
        <v>20</v>
      </c>
      <c r="M165" s="82">
        <v>41.31</v>
      </c>
      <c r="N165" s="73">
        <v>42</v>
      </c>
      <c r="O165" s="65">
        <v>3000</v>
      </c>
      <c r="P165" s="66">
        <f>Table22457891011234567[[#This Row],[PEMBULATAN]]*O165</f>
        <v>126000</v>
      </c>
    </row>
    <row r="166" spans="1:16" ht="24" customHeight="1" x14ac:dyDescent="0.2">
      <c r="A166" s="14"/>
      <c r="B166" s="76"/>
      <c r="C166" s="74" t="s">
        <v>464</v>
      </c>
      <c r="D166" s="79" t="s">
        <v>213</v>
      </c>
      <c r="E166" s="13">
        <v>44441</v>
      </c>
      <c r="F166" s="77" t="s">
        <v>269</v>
      </c>
      <c r="G166" s="13">
        <v>44441</v>
      </c>
      <c r="H166" s="78" t="s">
        <v>1172</v>
      </c>
      <c r="I166" s="16">
        <v>90</v>
      </c>
      <c r="J166" s="16">
        <v>55</v>
      </c>
      <c r="K166" s="16">
        <v>39</v>
      </c>
      <c r="L166" s="16">
        <v>15</v>
      </c>
      <c r="M166" s="82">
        <v>48.262500000000003</v>
      </c>
      <c r="N166" s="73">
        <v>48</v>
      </c>
      <c r="O166" s="65">
        <v>3000</v>
      </c>
      <c r="P166" s="66">
        <f>Table22457891011234567[[#This Row],[PEMBULATAN]]*O166</f>
        <v>144000</v>
      </c>
    </row>
    <row r="167" spans="1:16" ht="24" customHeight="1" x14ac:dyDescent="0.2">
      <c r="A167" s="14"/>
      <c r="B167" s="76"/>
      <c r="C167" s="74" t="s">
        <v>465</v>
      </c>
      <c r="D167" s="79" t="s">
        <v>213</v>
      </c>
      <c r="E167" s="13">
        <v>44441</v>
      </c>
      <c r="F167" s="77" t="s">
        <v>269</v>
      </c>
      <c r="G167" s="13">
        <v>44441</v>
      </c>
      <c r="H167" s="78" t="s">
        <v>1172</v>
      </c>
      <c r="I167" s="16">
        <v>60</v>
      </c>
      <c r="J167" s="16">
        <v>57</v>
      </c>
      <c r="K167" s="16">
        <v>15</v>
      </c>
      <c r="L167" s="16">
        <v>3</v>
      </c>
      <c r="M167" s="82">
        <v>12.824999999999999</v>
      </c>
      <c r="N167" s="73">
        <v>13</v>
      </c>
      <c r="O167" s="65">
        <v>3000</v>
      </c>
      <c r="P167" s="66">
        <f>Table22457891011234567[[#This Row],[PEMBULATAN]]*O167</f>
        <v>39000</v>
      </c>
    </row>
    <row r="168" spans="1:16" ht="24" customHeight="1" x14ac:dyDescent="0.2">
      <c r="A168" s="14"/>
      <c r="B168" s="76"/>
      <c r="C168" s="74" t="s">
        <v>466</v>
      </c>
      <c r="D168" s="79" t="s">
        <v>213</v>
      </c>
      <c r="E168" s="13">
        <v>44441</v>
      </c>
      <c r="F168" s="77" t="s">
        <v>269</v>
      </c>
      <c r="G168" s="13">
        <v>44441</v>
      </c>
      <c r="H168" s="78" t="s">
        <v>1172</v>
      </c>
      <c r="I168" s="16">
        <v>50</v>
      </c>
      <c r="J168" s="16">
        <v>40</v>
      </c>
      <c r="K168" s="16">
        <v>33</v>
      </c>
      <c r="L168" s="16">
        <v>4</v>
      </c>
      <c r="M168" s="82">
        <v>16.5</v>
      </c>
      <c r="N168" s="73">
        <v>17</v>
      </c>
      <c r="O168" s="65">
        <v>3000</v>
      </c>
      <c r="P168" s="66">
        <f>Table22457891011234567[[#This Row],[PEMBULATAN]]*O168</f>
        <v>51000</v>
      </c>
    </row>
    <row r="169" spans="1:16" ht="24" customHeight="1" x14ac:dyDescent="0.2">
      <c r="A169" s="14"/>
      <c r="B169" s="76"/>
      <c r="C169" s="74" t="s">
        <v>467</v>
      </c>
      <c r="D169" s="79" t="s">
        <v>213</v>
      </c>
      <c r="E169" s="13">
        <v>44441</v>
      </c>
      <c r="F169" s="77" t="s">
        <v>269</v>
      </c>
      <c r="G169" s="13">
        <v>44441</v>
      </c>
      <c r="H169" s="78" t="s">
        <v>1172</v>
      </c>
      <c r="I169" s="16">
        <v>92</v>
      </c>
      <c r="J169" s="16">
        <v>58</v>
      </c>
      <c r="K169" s="16">
        <v>28</v>
      </c>
      <c r="L169" s="16">
        <v>15</v>
      </c>
      <c r="M169" s="82">
        <v>37.351999999999997</v>
      </c>
      <c r="N169" s="73">
        <v>38</v>
      </c>
      <c r="O169" s="65">
        <v>3000</v>
      </c>
      <c r="P169" s="66">
        <f>Table22457891011234567[[#This Row],[PEMBULATAN]]*O169</f>
        <v>114000</v>
      </c>
    </row>
    <row r="170" spans="1:16" ht="24" customHeight="1" x14ac:dyDescent="0.2">
      <c r="A170" s="14"/>
      <c r="B170" s="76"/>
      <c r="C170" s="74" t="s">
        <v>468</v>
      </c>
      <c r="D170" s="79" t="s">
        <v>213</v>
      </c>
      <c r="E170" s="13">
        <v>44441</v>
      </c>
      <c r="F170" s="77" t="s">
        <v>269</v>
      </c>
      <c r="G170" s="13">
        <v>44441</v>
      </c>
      <c r="H170" s="78" t="s">
        <v>1172</v>
      </c>
      <c r="I170" s="16">
        <v>93</v>
      </c>
      <c r="J170" s="16">
        <v>67</v>
      </c>
      <c r="K170" s="16">
        <v>28</v>
      </c>
      <c r="L170" s="16">
        <v>6</v>
      </c>
      <c r="M170" s="82">
        <v>43.616999999999997</v>
      </c>
      <c r="N170" s="73">
        <v>44</v>
      </c>
      <c r="O170" s="65">
        <v>3000</v>
      </c>
      <c r="P170" s="66">
        <f>Table22457891011234567[[#This Row],[PEMBULATAN]]*O170</f>
        <v>132000</v>
      </c>
    </row>
    <row r="171" spans="1:16" ht="24" customHeight="1" x14ac:dyDescent="0.2">
      <c r="A171" s="14"/>
      <c r="B171" s="76"/>
      <c r="C171" s="74" t="s">
        <v>469</v>
      </c>
      <c r="D171" s="79" t="s">
        <v>213</v>
      </c>
      <c r="E171" s="13">
        <v>44441</v>
      </c>
      <c r="F171" s="77" t="s">
        <v>269</v>
      </c>
      <c r="G171" s="13">
        <v>44441</v>
      </c>
      <c r="H171" s="78" t="s">
        <v>1172</v>
      </c>
      <c r="I171" s="16">
        <v>83</v>
      </c>
      <c r="J171" s="16">
        <v>63</v>
      </c>
      <c r="K171" s="16">
        <v>33</v>
      </c>
      <c r="L171" s="16">
        <v>10</v>
      </c>
      <c r="M171" s="82">
        <v>43.139249999999997</v>
      </c>
      <c r="N171" s="73">
        <v>43</v>
      </c>
      <c r="O171" s="65">
        <v>3000</v>
      </c>
      <c r="P171" s="66">
        <f>Table22457891011234567[[#This Row],[PEMBULATAN]]*O171</f>
        <v>129000</v>
      </c>
    </row>
    <row r="172" spans="1:16" ht="24" customHeight="1" x14ac:dyDescent="0.2">
      <c r="A172" s="14"/>
      <c r="B172" s="76"/>
      <c r="C172" s="74" t="s">
        <v>470</v>
      </c>
      <c r="D172" s="79" t="s">
        <v>213</v>
      </c>
      <c r="E172" s="13">
        <v>44441</v>
      </c>
      <c r="F172" s="77" t="s">
        <v>269</v>
      </c>
      <c r="G172" s="13">
        <v>44441</v>
      </c>
      <c r="H172" s="78" t="s">
        <v>1172</v>
      </c>
      <c r="I172" s="16">
        <v>90</v>
      </c>
      <c r="J172" s="16">
        <v>60</v>
      </c>
      <c r="K172" s="16">
        <v>40</v>
      </c>
      <c r="L172" s="16">
        <v>22</v>
      </c>
      <c r="M172" s="82">
        <v>54</v>
      </c>
      <c r="N172" s="73">
        <v>54</v>
      </c>
      <c r="O172" s="65">
        <v>3000</v>
      </c>
      <c r="P172" s="66">
        <f>Table22457891011234567[[#This Row],[PEMBULATAN]]*O172</f>
        <v>162000</v>
      </c>
    </row>
    <row r="173" spans="1:16" ht="24" customHeight="1" x14ac:dyDescent="0.2">
      <c r="A173" s="14"/>
      <c r="B173" s="76"/>
      <c r="C173" s="74" t="s">
        <v>471</v>
      </c>
      <c r="D173" s="79" t="s">
        <v>213</v>
      </c>
      <c r="E173" s="13">
        <v>44441</v>
      </c>
      <c r="F173" s="77" t="s">
        <v>269</v>
      </c>
      <c r="G173" s="13">
        <v>44441</v>
      </c>
      <c r="H173" s="78" t="s">
        <v>1172</v>
      </c>
      <c r="I173" s="16">
        <v>72</v>
      </c>
      <c r="J173" s="16">
        <v>63</v>
      </c>
      <c r="K173" s="16">
        <v>20</v>
      </c>
      <c r="L173" s="16">
        <v>6</v>
      </c>
      <c r="M173" s="82">
        <v>22.68</v>
      </c>
      <c r="N173" s="73">
        <v>23</v>
      </c>
      <c r="O173" s="65">
        <v>3000</v>
      </c>
      <c r="P173" s="66">
        <f>Table22457891011234567[[#This Row],[PEMBULATAN]]*O173</f>
        <v>69000</v>
      </c>
    </row>
    <row r="174" spans="1:16" ht="24" customHeight="1" x14ac:dyDescent="0.2">
      <c r="A174" s="14"/>
      <c r="B174" s="76"/>
      <c r="C174" s="74" t="s">
        <v>472</v>
      </c>
      <c r="D174" s="79" t="s">
        <v>213</v>
      </c>
      <c r="E174" s="13">
        <v>44441</v>
      </c>
      <c r="F174" s="77" t="s">
        <v>269</v>
      </c>
      <c r="G174" s="13">
        <v>44441</v>
      </c>
      <c r="H174" s="78" t="s">
        <v>1172</v>
      </c>
      <c r="I174" s="16">
        <v>96</v>
      </c>
      <c r="J174" s="16">
        <v>60</v>
      </c>
      <c r="K174" s="16">
        <v>16</v>
      </c>
      <c r="L174" s="16">
        <v>16</v>
      </c>
      <c r="M174" s="82">
        <v>23.04</v>
      </c>
      <c r="N174" s="73">
        <v>23</v>
      </c>
      <c r="O174" s="65">
        <v>3000</v>
      </c>
      <c r="P174" s="66">
        <f>Table22457891011234567[[#This Row],[PEMBULATAN]]*O174</f>
        <v>69000</v>
      </c>
    </row>
    <row r="175" spans="1:16" ht="24" customHeight="1" x14ac:dyDescent="0.2">
      <c r="A175" s="14"/>
      <c r="B175" s="76"/>
      <c r="C175" s="74" t="s">
        <v>473</v>
      </c>
      <c r="D175" s="79" t="s">
        <v>213</v>
      </c>
      <c r="E175" s="13">
        <v>44441</v>
      </c>
      <c r="F175" s="77" t="s">
        <v>269</v>
      </c>
      <c r="G175" s="13">
        <v>44441</v>
      </c>
      <c r="H175" s="78" t="s">
        <v>1172</v>
      </c>
      <c r="I175" s="16">
        <v>96</v>
      </c>
      <c r="J175" s="16">
        <v>52</v>
      </c>
      <c r="K175" s="16">
        <v>36</v>
      </c>
      <c r="L175" s="16">
        <v>11</v>
      </c>
      <c r="M175" s="82">
        <v>44.927999999999997</v>
      </c>
      <c r="N175" s="73">
        <v>45</v>
      </c>
      <c r="O175" s="65">
        <v>3000</v>
      </c>
      <c r="P175" s="66">
        <f>Table22457891011234567[[#This Row],[PEMBULATAN]]*O175</f>
        <v>135000</v>
      </c>
    </row>
    <row r="176" spans="1:16" ht="24" customHeight="1" x14ac:dyDescent="0.2">
      <c r="A176" s="14"/>
      <c r="B176" s="76"/>
      <c r="C176" s="74" t="s">
        <v>474</v>
      </c>
      <c r="D176" s="79" t="s">
        <v>213</v>
      </c>
      <c r="E176" s="13">
        <v>44441</v>
      </c>
      <c r="F176" s="77" t="s">
        <v>269</v>
      </c>
      <c r="G176" s="13">
        <v>44441</v>
      </c>
      <c r="H176" s="78" t="s">
        <v>1172</v>
      </c>
      <c r="I176" s="16">
        <v>51</v>
      </c>
      <c r="J176" s="16">
        <v>46</v>
      </c>
      <c r="K176" s="16">
        <v>21</v>
      </c>
      <c r="L176" s="16">
        <v>16</v>
      </c>
      <c r="M176" s="82">
        <v>12.3165</v>
      </c>
      <c r="N176" s="73">
        <v>16</v>
      </c>
      <c r="O176" s="65">
        <v>3000</v>
      </c>
      <c r="P176" s="66">
        <f>Table22457891011234567[[#This Row],[PEMBULATAN]]*O176</f>
        <v>48000</v>
      </c>
    </row>
    <row r="177" spans="1:16" ht="24" customHeight="1" x14ac:dyDescent="0.2">
      <c r="A177" s="14"/>
      <c r="B177" s="76"/>
      <c r="C177" s="74" t="s">
        <v>475</v>
      </c>
      <c r="D177" s="79" t="s">
        <v>213</v>
      </c>
      <c r="E177" s="13">
        <v>44441</v>
      </c>
      <c r="F177" s="77" t="s">
        <v>269</v>
      </c>
      <c r="G177" s="13">
        <v>44441</v>
      </c>
      <c r="H177" s="78" t="s">
        <v>1172</v>
      </c>
      <c r="I177" s="16">
        <v>95</v>
      </c>
      <c r="J177" s="16">
        <v>67</v>
      </c>
      <c r="K177" s="16">
        <v>30</v>
      </c>
      <c r="L177" s="16">
        <v>24</v>
      </c>
      <c r="M177" s="82">
        <v>47.737499999999997</v>
      </c>
      <c r="N177" s="73">
        <v>48</v>
      </c>
      <c r="O177" s="65">
        <v>3000</v>
      </c>
      <c r="P177" s="66">
        <f>Table22457891011234567[[#This Row],[PEMBULATAN]]*O177</f>
        <v>144000</v>
      </c>
    </row>
    <row r="178" spans="1:16" ht="24" customHeight="1" x14ac:dyDescent="0.2">
      <c r="A178" s="14"/>
      <c r="B178" s="76"/>
      <c r="C178" s="74" t="s">
        <v>476</v>
      </c>
      <c r="D178" s="79" t="s">
        <v>213</v>
      </c>
      <c r="E178" s="13">
        <v>44441</v>
      </c>
      <c r="F178" s="77" t="s">
        <v>269</v>
      </c>
      <c r="G178" s="13">
        <v>44441</v>
      </c>
      <c r="H178" s="78" t="s">
        <v>1172</v>
      </c>
      <c r="I178" s="16">
        <v>85</v>
      </c>
      <c r="J178" s="16">
        <v>60</v>
      </c>
      <c r="K178" s="16">
        <v>29</v>
      </c>
      <c r="L178" s="16">
        <v>8</v>
      </c>
      <c r="M178" s="82">
        <v>36.975000000000001</v>
      </c>
      <c r="N178" s="73">
        <v>37</v>
      </c>
      <c r="O178" s="65">
        <v>3000</v>
      </c>
      <c r="P178" s="66">
        <f>Table22457891011234567[[#This Row],[PEMBULATAN]]*O178</f>
        <v>111000</v>
      </c>
    </row>
    <row r="179" spans="1:16" ht="24" customHeight="1" x14ac:dyDescent="0.2">
      <c r="A179" s="14"/>
      <c r="B179" s="76"/>
      <c r="C179" s="74" t="s">
        <v>477</v>
      </c>
      <c r="D179" s="79" t="s">
        <v>213</v>
      </c>
      <c r="E179" s="13">
        <v>44441</v>
      </c>
      <c r="F179" s="77" t="s">
        <v>269</v>
      </c>
      <c r="G179" s="13">
        <v>44441</v>
      </c>
      <c r="H179" s="78" t="s">
        <v>1172</v>
      </c>
      <c r="I179" s="16">
        <v>72</v>
      </c>
      <c r="J179" s="16">
        <v>55</v>
      </c>
      <c r="K179" s="16">
        <v>15</v>
      </c>
      <c r="L179" s="16">
        <v>13</v>
      </c>
      <c r="M179" s="82">
        <v>14.85</v>
      </c>
      <c r="N179" s="73">
        <v>15</v>
      </c>
      <c r="O179" s="65">
        <v>3000</v>
      </c>
      <c r="P179" s="66">
        <f>Table22457891011234567[[#This Row],[PEMBULATAN]]*O179</f>
        <v>45000</v>
      </c>
    </row>
    <row r="180" spans="1:16" ht="24" customHeight="1" x14ac:dyDescent="0.2">
      <c r="A180" s="14"/>
      <c r="B180" s="76"/>
      <c r="C180" s="74" t="s">
        <v>478</v>
      </c>
      <c r="D180" s="79" t="s">
        <v>213</v>
      </c>
      <c r="E180" s="13">
        <v>44441</v>
      </c>
      <c r="F180" s="77" t="s">
        <v>269</v>
      </c>
      <c r="G180" s="13">
        <v>44441</v>
      </c>
      <c r="H180" s="78" t="s">
        <v>1172</v>
      </c>
      <c r="I180" s="16">
        <v>95</v>
      </c>
      <c r="J180" s="16">
        <v>20</v>
      </c>
      <c r="K180" s="16">
        <v>22</v>
      </c>
      <c r="L180" s="16">
        <v>11</v>
      </c>
      <c r="M180" s="82">
        <v>10.45</v>
      </c>
      <c r="N180" s="73">
        <v>11</v>
      </c>
      <c r="O180" s="65">
        <v>3000</v>
      </c>
      <c r="P180" s="66">
        <f>Table22457891011234567[[#This Row],[PEMBULATAN]]*O180</f>
        <v>33000</v>
      </c>
    </row>
    <row r="181" spans="1:16" ht="22.5" customHeight="1" x14ac:dyDescent="0.2">
      <c r="A181" s="124" t="s">
        <v>29</v>
      </c>
      <c r="B181" s="125"/>
      <c r="C181" s="125"/>
      <c r="D181" s="125"/>
      <c r="E181" s="125"/>
      <c r="F181" s="125"/>
      <c r="G181" s="125"/>
      <c r="H181" s="125"/>
      <c r="I181" s="125"/>
      <c r="J181" s="125"/>
      <c r="K181" s="125"/>
      <c r="L181" s="126"/>
      <c r="M181" s="80">
        <f>SUBTOTAL(109,Table22457891011234567[KG VOLUME])</f>
        <v>5089.4627500000024</v>
      </c>
      <c r="N181" s="69">
        <f>SUM(N3:N180)</f>
        <v>5251</v>
      </c>
      <c r="O181" s="127">
        <f>SUM(P3:P180)</f>
        <v>15753000</v>
      </c>
      <c r="P181" s="128"/>
    </row>
    <row r="182" spans="1:16" ht="18" customHeight="1" x14ac:dyDescent="0.2">
      <c r="A182" s="87"/>
      <c r="B182" s="57" t="s">
        <v>41</v>
      </c>
      <c r="C182" s="56"/>
      <c r="D182" s="58" t="s">
        <v>42</v>
      </c>
      <c r="E182" s="87"/>
      <c r="F182" s="87"/>
      <c r="G182" s="87"/>
      <c r="H182" s="87"/>
      <c r="I182" s="87"/>
      <c r="J182" s="87"/>
      <c r="K182" s="87"/>
      <c r="L182" s="87"/>
      <c r="M182" s="88"/>
      <c r="N182" s="89" t="s">
        <v>50</v>
      </c>
      <c r="O182" s="90"/>
      <c r="P182" s="90">
        <f>O181*10%</f>
        <v>1575300</v>
      </c>
    </row>
    <row r="183" spans="1:16" ht="18" customHeight="1" thickBot="1" x14ac:dyDescent="0.25">
      <c r="A183" s="87"/>
      <c r="B183" s="57"/>
      <c r="C183" s="56"/>
      <c r="D183" s="58"/>
      <c r="E183" s="87"/>
      <c r="F183" s="87"/>
      <c r="G183" s="87"/>
      <c r="H183" s="87"/>
      <c r="I183" s="87"/>
      <c r="J183" s="87"/>
      <c r="K183" s="87"/>
      <c r="L183" s="87"/>
      <c r="M183" s="88"/>
      <c r="N183" s="91" t="s">
        <v>51</v>
      </c>
      <c r="O183" s="92"/>
      <c r="P183" s="92">
        <f>O181-P182</f>
        <v>14177700</v>
      </c>
    </row>
    <row r="184" spans="1:16" ht="18" customHeight="1" x14ac:dyDescent="0.2">
      <c r="A184" s="11"/>
      <c r="H184" s="64"/>
      <c r="N184" s="63" t="s">
        <v>30</v>
      </c>
      <c r="P184" s="70">
        <f>P183*1%</f>
        <v>141777</v>
      </c>
    </row>
    <row r="185" spans="1:16" ht="18" customHeight="1" thickBot="1" x14ac:dyDescent="0.25">
      <c r="A185" s="11"/>
      <c r="H185" s="64"/>
      <c r="N185" s="63" t="s">
        <v>52</v>
      </c>
      <c r="P185" s="72">
        <f>P183*2%</f>
        <v>283554</v>
      </c>
    </row>
    <row r="186" spans="1:16" ht="18" customHeight="1" x14ac:dyDescent="0.2">
      <c r="A186" s="11"/>
      <c r="H186" s="64"/>
      <c r="N186" s="67" t="s">
        <v>31</v>
      </c>
      <c r="O186" s="68"/>
      <c r="P186" s="71">
        <f>P183+P184-P185</f>
        <v>14035923</v>
      </c>
    </row>
    <row r="188" spans="1:16" x14ac:dyDescent="0.2">
      <c r="A188" s="11"/>
      <c r="H188" s="64"/>
      <c r="P188" s="72"/>
    </row>
    <row r="189" spans="1:16" x14ac:dyDescent="0.2">
      <c r="A189" s="11"/>
      <c r="H189" s="64"/>
      <c r="O189" s="59"/>
      <c r="P189" s="72"/>
    </row>
    <row r="190" spans="1:16" s="3" customFormat="1" x14ac:dyDescent="0.25">
      <c r="A190" s="11"/>
      <c r="B190" s="2"/>
      <c r="C190" s="2"/>
      <c r="E190" s="12"/>
      <c r="H190" s="64"/>
      <c r="N190" s="15"/>
      <c r="O190" s="15"/>
      <c r="P190" s="15"/>
    </row>
    <row r="191" spans="1:16" s="3" customFormat="1" x14ac:dyDescent="0.25">
      <c r="A191" s="11"/>
      <c r="B191" s="2"/>
      <c r="C191" s="2"/>
      <c r="E191" s="12"/>
      <c r="H191" s="64"/>
      <c r="N191" s="15"/>
      <c r="O191" s="15"/>
      <c r="P191" s="15"/>
    </row>
    <row r="192" spans="1:16" s="3" customFormat="1" x14ac:dyDescent="0.25">
      <c r="A192" s="11"/>
      <c r="B192" s="2"/>
      <c r="C192" s="2"/>
      <c r="E192" s="12"/>
      <c r="H192" s="64"/>
      <c r="N192" s="15"/>
      <c r="O192" s="15"/>
      <c r="P192" s="15"/>
    </row>
    <row r="193" spans="1:16" s="3" customFormat="1" x14ac:dyDescent="0.25">
      <c r="A193" s="11"/>
      <c r="B193" s="2"/>
      <c r="C193" s="2"/>
      <c r="E193" s="12"/>
      <c r="H193" s="64"/>
      <c r="N193" s="15"/>
      <c r="O193" s="15"/>
      <c r="P193" s="15"/>
    </row>
    <row r="194" spans="1:16" s="3" customFormat="1" x14ac:dyDescent="0.25">
      <c r="A194" s="11"/>
      <c r="B194" s="2"/>
      <c r="C194" s="2"/>
      <c r="E194" s="12"/>
      <c r="H194" s="64"/>
      <c r="N194" s="15"/>
      <c r="O194" s="15"/>
      <c r="P194" s="15"/>
    </row>
    <row r="195" spans="1:16" s="3" customFormat="1" x14ac:dyDescent="0.25">
      <c r="A195" s="11"/>
      <c r="B195" s="2"/>
      <c r="C195" s="2"/>
      <c r="E195" s="12"/>
      <c r="H195" s="64"/>
      <c r="N195" s="15"/>
      <c r="O195" s="15"/>
      <c r="P195" s="15"/>
    </row>
    <row r="196" spans="1:16" s="3" customFormat="1" x14ac:dyDescent="0.25">
      <c r="A196" s="11"/>
      <c r="B196" s="2"/>
      <c r="C196" s="2"/>
      <c r="E196" s="12"/>
      <c r="H196" s="64"/>
      <c r="N196" s="15"/>
      <c r="O196" s="15"/>
      <c r="P196" s="15"/>
    </row>
    <row r="197" spans="1:16" s="3" customFormat="1" x14ac:dyDescent="0.25">
      <c r="A197" s="11"/>
      <c r="B197" s="2"/>
      <c r="C197" s="2"/>
      <c r="E197" s="12"/>
      <c r="H197" s="64"/>
      <c r="N197" s="15"/>
      <c r="O197" s="15"/>
      <c r="P197" s="15"/>
    </row>
    <row r="198" spans="1:16" s="3" customFormat="1" x14ac:dyDescent="0.25">
      <c r="A198" s="11"/>
      <c r="B198" s="2"/>
      <c r="C198" s="2"/>
      <c r="E198" s="12"/>
      <c r="H198" s="64"/>
      <c r="N198" s="15"/>
      <c r="O198" s="15"/>
      <c r="P198" s="15"/>
    </row>
    <row r="199" spans="1:16" s="3" customFormat="1" x14ac:dyDescent="0.25">
      <c r="A199" s="11"/>
      <c r="B199" s="2"/>
      <c r="C199" s="2"/>
      <c r="E199" s="12"/>
      <c r="H199" s="64"/>
      <c r="N199" s="15"/>
      <c r="O199" s="15"/>
      <c r="P199" s="15"/>
    </row>
    <row r="200" spans="1:16" s="3" customFormat="1" x14ac:dyDescent="0.25">
      <c r="A200" s="11"/>
      <c r="B200" s="2"/>
      <c r="C200" s="2"/>
      <c r="E200" s="12"/>
      <c r="H200" s="64"/>
      <c r="N200" s="15"/>
      <c r="O200" s="15"/>
      <c r="P200" s="15"/>
    </row>
    <row r="201" spans="1:16" s="3" customFormat="1" x14ac:dyDescent="0.25">
      <c r="A201" s="11"/>
      <c r="B201" s="2"/>
      <c r="C201" s="2"/>
      <c r="E201" s="12"/>
      <c r="H201" s="64"/>
      <c r="N201" s="15"/>
      <c r="O201" s="15"/>
      <c r="P201" s="15"/>
    </row>
  </sheetData>
  <mergeCells count="2">
    <mergeCell ref="A181:L181"/>
    <mergeCell ref="O181:P181"/>
  </mergeCells>
  <conditionalFormatting sqref="B3">
    <cfRule type="duplicateValues" dxfId="223" priority="2"/>
  </conditionalFormatting>
  <conditionalFormatting sqref="B4:B180">
    <cfRule type="duplicateValues" dxfId="222" priority="3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21</vt:i4>
      </vt:variant>
    </vt:vector>
  </HeadingPairs>
  <TitlesOfParts>
    <vt:vector size="42" baseType="lpstr">
      <vt:lpstr>025_Sicepat_Banjarmasin1-4</vt:lpstr>
      <vt:lpstr>BKI032210037762</vt:lpstr>
      <vt:lpstr>BKI032210037770</vt:lpstr>
      <vt:lpstr>BKI032210037788</vt:lpstr>
      <vt:lpstr>BKI032210037796</vt:lpstr>
      <vt:lpstr>BKI032210037804</vt:lpstr>
      <vt:lpstr>BKI032210037986</vt:lpstr>
      <vt:lpstr>BKI032210037812</vt:lpstr>
      <vt:lpstr>BKI032210037820</vt:lpstr>
      <vt:lpstr>BKI032210037838</vt:lpstr>
      <vt:lpstr>BKI032210037994</vt:lpstr>
      <vt:lpstr>BKI032210037853</vt:lpstr>
      <vt:lpstr>BKI032210037861</vt:lpstr>
      <vt:lpstr>BKI032210037879</vt:lpstr>
      <vt:lpstr>BKI032210037887</vt:lpstr>
      <vt:lpstr>BKI032210037895</vt:lpstr>
      <vt:lpstr>BKI032210037911</vt:lpstr>
      <vt:lpstr>BKI032210037929</vt:lpstr>
      <vt:lpstr>BKI032210037937</vt:lpstr>
      <vt:lpstr>BKI032210037945</vt:lpstr>
      <vt:lpstr>BKI032210037952</vt:lpstr>
      <vt:lpstr>'025_Sicepat_Banjarmasin1-4'!Print_Titles</vt:lpstr>
      <vt:lpstr>BKI032210037762!Print_Titles</vt:lpstr>
      <vt:lpstr>BKI032210037770!Print_Titles</vt:lpstr>
      <vt:lpstr>BKI032210037788!Print_Titles</vt:lpstr>
      <vt:lpstr>BKI032210037796!Print_Titles</vt:lpstr>
      <vt:lpstr>BKI032210037804!Print_Titles</vt:lpstr>
      <vt:lpstr>BKI032210037812!Print_Titles</vt:lpstr>
      <vt:lpstr>BKI032210037820!Print_Titles</vt:lpstr>
      <vt:lpstr>BKI032210037838!Print_Titles</vt:lpstr>
      <vt:lpstr>BKI032210037853!Print_Titles</vt:lpstr>
      <vt:lpstr>BKI032210037861!Print_Titles</vt:lpstr>
      <vt:lpstr>BKI032210037879!Print_Titles</vt:lpstr>
      <vt:lpstr>BKI032210037887!Print_Titles</vt:lpstr>
      <vt:lpstr>BKI032210037895!Print_Titles</vt:lpstr>
      <vt:lpstr>BKI032210037911!Print_Titles</vt:lpstr>
      <vt:lpstr>BKI032210037929!Print_Titles</vt:lpstr>
      <vt:lpstr>BKI032210037937!Print_Titles</vt:lpstr>
      <vt:lpstr>BKI032210037945!Print_Titles</vt:lpstr>
      <vt:lpstr>BKI032210037952!Print_Titles</vt:lpstr>
      <vt:lpstr>BKI032210037986!Print_Titles</vt:lpstr>
      <vt:lpstr>BKI032210037994!Print_Titles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2021-11-19T09:34:41Z</cp:lastPrinted>
  <dcterms:created xsi:type="dcterms:W3CDTF">2021-07-02T11:08:00Z</dcterms:created>
  <dcterms:modified xsi:type="dcterms:W3CDTF">2021-11-19T09:37:49Z</dcterms:modified>
</cp:coreProperties>
</file>