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-120" yWindow="-120" windowWidth="29040" windowHeight="15840" tabRatio="842" activeTab="1"/>
  </bookViews>
  <sheets>
    <sheet name="026_Sicepat_Manado" sheetId="2" r:id="rId1"/>
    <sheet name="BKI032210029223" sheetId="26" r:id="rId2"/>
  </sheets>
  <definedNames>
    <definedName name="_xlnm.Print_Titles" localSheetId="0">'026_Sicepat_Manado'!$2:$17</definedName>
    <definedName name="_xlnm.Print_Titles" localSheetId="1">BKI032210029223!$2:$2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26" l="1"/>
  <c r="J21" i="2"/>
  <c r="E18" i="2" l="1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B18" i="2" l="1"/>
  <c r="C18" i="2" l="1"/>
  <c r="I24" i="2" l="1"/>
  <c r="I23" i="2"/>
  <c r="I25" i="2" s="1"/>
  <c r="N41" i="26" l="1"/>
  <c r="G18" i="2" s="1"/>
  <c r="M41" i="26"/>
  <c r="P3" i="26"/>
  <c r="O41" i="26" l="1"/>
  <c r="P43" i="26" s="1"/>
  <c r="P44" i="26" l="1"/>
  <c r="P45" i="26"/>
  <c r="P46" i="26" l="1"/>
  <c r="I36" i="2" l="1"/>
  <c r="J18" i="2"/>
  <c r="J19" i="2" l="1"/>
  <c r="J22" i="2" s="1"/>
  <c r="J24" i="2" l="1"/>
  <c r="J23" i="2"/>
  <c r="J25" i="2" l="1"/>
</calcChain>
</file>

<file path=xl/sharedStrings.xml><?xml version="1.0" encoding="utf-8"?>
<sst xmlns="http://schemas.openxmlformats.org/spreadsheetml/2006/main" count="262" uniqueCount="107">
  <si>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</si>
  <si>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</si>
  <si>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</si>
  <si>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</si>
  <si>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</si>
  <si>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</si>
  <si>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</si>
  <si>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</si>
  <si>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</si>
  <si>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</si>
  <si>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</si>
  <si>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</si>
  <si>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</si>
  <si>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</si>
  <si>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</si>
  <si>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</si>
  <si>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</si>
  <si>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</si>
  <si>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</si>
  <si>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</si>
  <si>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</si>
  <si>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</si>
  <si>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</si>
  <si>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</si>
  <si>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</si>
  <si>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</si>
  <si>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</si>
  <si>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</si>
  <si>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</si>
  <si>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</si>
  <si>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</si>
  <si>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</si>
  <si>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</si>
  <si>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</si>
  <si>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</si>
  <si>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</si>
  <si>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</si>
  <si>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</si>
  <si>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</si>
  <si>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</si>
  <si>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</si>
  <si>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</si>
  <si>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</si>
  <si>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</si>
  <si>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</si>
  <si>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</si>
  <si>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</si>
  <si>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</si>
  <si>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</si>
  <si>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</si>
  <si>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</si>
  <si>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</si>
  <si>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</si>
  <si>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</si>
  <si>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</si>
  <si>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</si>
  <si>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MANADO</t>
  </si>
  <si>
    <t>BKI032210029223</t>
  </si>
  <si>
    <t>DMD/2108/06/RMGO3267</t>
  </si>
  <si>
    <t>GSK210806LBR793</t>
  </si>
  <si>
    <t>GSK210806ERC081</t>
  </si>
  <si>
    <t>GSK210806PCW286</t>
  </si>
  <si>
    <t>GSK210806HOE563</t>
  </si>
  <si>
    <t>GSK210806SRT263</t>
  </si>
  <si>
    <t>GSK210806KBQ304</t>
  </si>
  <si>
    <t>GSK210806QDH125</t>
  </si>
  <si>
    <t>GSK210806WFB461</t>
  </si>
  <si>
    <t>GSK210806WAF054</t>
  </si>
  <si>
    <t>GSK210806LPG194</t>
  </si>
  <si>
    <t>GSK210806JLN150</t>
  </si>
  <si>
    <t>GSK210806KCT728</t>
  </si>
  <si>
    <t>GSK210806QKH753</t>
  </si>
  <si>
    <t>GSK210806MWO705</t>
  </si>
  <si>
    <t>GSK210806PEN841</t>
  </si>
  <si>
    <t>GSK210806VJM352</t>
  </si>
  <si>
    <t>GSK210806BKO276</t>
  </si>
  <si>
    <t>GSK210806QPE058</t>
  </si>
  <si>
    <t>GSK210806SIH306</t>
  </si>
  <si>
    <t>GSK210806XVW972</t>
  </si>
  <si>
    <t>GSK210806GMU261</t>
  </si>
  <si>
    <t>GSK210806GQW904</t>
  </si>
  <si>
    <t>GSK210806AVH460</t>
  </si>
  <si>
    <t>GSK210806MBF486</t>
  </si>
  <si>
    <t>GSK210806NFO245</t>
  </si>
  <si>
    <t>GSK210806PGD057</t>
  </si>
  <si>
    <t>GSK210806GNX501</t>
  </si>
  <si>
    <t>GSK210806QZE710</t>
  </si>
  <si>
    <t>DMD/2108/06/TZAI1463</t>
  </si>
  <si>
    <t>GSK210806NAT460</t>
  </si>
  <si>
    <t>GSK210806KSN980</t>
  </si>
  <si>
    <t>GSK210806HOT158</t>
  </si>
  <si>
    <t>GSK210806QJK843</t>
  </si>
  <si>
    <t>GSK210806YNZ952</t>
  </si>
  <si>
    <t>GSK210806KVA542</t>
  </si>
  <si>
    <t>GSK210806TPM217</t>
  </si>
  <si>
    <t>GSK210806CSD682</t>
  </si>
  <si>
    <t>GSK210806XPW890</t>
  </si>
  <si>
    <t>GSK210806ZEW097</t>
  </si>
  <si>
    <t>DMP MDC (MANADO)</t>
  </si>
  <si>
    <t>DUTA 1</t>
  </si>
  <si>
    <t>10/087/2021</t>
  </si>
  <si>
    <t>23/8/2021 Jamestip</t>
  </si>
  <si>
    <t>PENGIRIMAN BARANG TUJUAN MANADO</t>
  </si>
  <si>
    <t>AGUSTUS</t>
  </si>
  <si>
    <t xml:space="preserve"> 026/PCI/PI/XI/21</t>
  </si>
  <si>
    <t xml:space="preserve"> 04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</si>
  <si>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Seratus Delapan Puluh Tujuh Ribu Lima Ratus Lima Puluh Tiga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</si>
</sst>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1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15" fontId="9" fillId="0" borderId="0" xfId="0" quotePrefix="1" applyNumberFormat="1" applyFont="1"/>
    <xf numFmtId="0" fontId="1" fillId="0" borderId="4" xfId="0" applyFont="1" applyBorder="1" applyAlignment="1">
      <alignment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371475</xdr:colOff>
      <xdr:row>35</xdr:row>
      <xdr:rowOff>182279</xdr:rowOff>
    </xdr:from>
    <xdr:to>
      <xdr:col>10</xdr:col>
      <xdr:colOff>352425</xdr:colOff>
      <xdr:row>42</xdr:row>
      <xdr:rowOff>28574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1625" y="805945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40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3"/>
  <sheetViews>
    <sheetView topLeftCell="A25" workbookViewId="0">
      <selection activeCell="H29" sqref="H29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99" t="s">
        <v>14</v>
      </c>
      <c r="B10" s="100"/>
      <c r="C10" s="100"/>
      <c r="D10" s="100"/>
      <c r="E10" s="100"/>
      <c r="F10" s="100"/>
      <c r="G10" s="100"/>
      <c r="H10" s="100"/>
      <c r="I10" s="100"/>
      <c r="J10" s="101"/>
    </row>
    <row r="12" spans="1:10" x14ac:dyDescent="0.25">
      <c r="A12" s="18" t="s">
        <v>15</v>
      </c>
      <c r="B12" s="18" t="s">
        <v>16</v>
      </c>
      <c r="G12" s="113" t="s">
        <v>49</v>
      </c>
      <c r="H12" s="113"/>
      <c r="I12" s="23" t="s">
        <v>17</v>
      </c>
      <c r="J12" s="24" t="s">
        <v>104</v>
      </c>
    </row>
    <row r="13" spans="1:10" x14ac:dyDescent="0.25">
      <c r="G13" s="113" t="s">
        <v>18</v>
      </c>
      <c r="H13" s="113"/>
      <c r="I13" s="23" t="s">
        <v>17</v>
      </c>
      <c r="J13" s="25" t="s">
        <v>105</v>
      </c>
    </row>
    <row r="14" spans="1:10" x14ac:dyDescent="0.25">
      <c r="G14" s="113" t="s">
        <v>50</v>
      </c>
      <c r="H14" s="113"/>
      <c r="I14" s="23" t="s">
        <v>17</v>
      </c>
      <c r="J14" s="18" t="s">
        <v>56</v>
      </c>
    </row>
    <row r="15" spans="1:10" x14ac:dyDescent="0.25">
      <c r="A15" s="18" t="s">
        <v>19</v>
      </c>
      <c r="B15" s="24" t="s">
        <v>20</v>
      </c>
      <c r="C15" s="24"/>
      <c r="I15" s="23"/>
      <c r="J15" s="97" t="s">
        <v>103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02" t="s">
        <v>28</v>
      </c>
      <c r="I17" s="103"/>
      <c r="J17" s="29" t="s">
        <v>29</v>
      </c>
    </row>
    <row r="18" spans="1:12" ht="48" customHeight="1" x14ac:dyDescent="0.25">
      <c r="A18" s="30">
        <v>1</v>
      </c>
      <c r="B18" s="31">
        <f>BKI032210029223!E3</f>
        <v>44414</v>
      </c>
      <c r="C18" s="85" t="str">
        <f>BKI032210029223!A3</f>
        <v>BKI032210029223</v>
      </c>
      <c r="D18" s="32" t="s">
        <v>102</v>
      </c>
      <c r="E18" s="32" t="str">
        <f>BKI032210029223!D3</f>
        <v>DMP MDC (MANADO)</v>
      </c>
      <c r="F18" s="33">
        <v>38</v>
      </c>
      <c r="G18" s="34">
        <f>BKI032210029223!N41</f>
        <v>477</v>
      </c>
      <c r="H18" s="104">
        <v>7500</v>
      </c>
      <c r="I18" s="105"/>
      <c r="J18" s="35">
        <f>G18*H18</f>
        <v>3577500</v>
      </c>
      <c r="L18"/>
    </row>
    <row r="19" spans="1:12" ht="32.25" customHeight="1" thickBot="1" x14ac:dyDescent="0.3">
      <c r="A19" s="106" t="s">
        <v>30</v>
      </c>
      <c r="B19" s="107"/>
      <c r="C19" s="107"/>
      <c r="D19" s="107"/>
      <c r="E19" s="107"/>
      <c r="F19" s="107"/>
      <c r="G19" s="107"/>
      <c r="H19" s="107"/>
      <c r="I19" s="108"/>
      <c r="J19" s="36">
        <f>SUM(J18:J18)</f>
        <v>3577500</v>
      </c>
      <c r="L19" s="83"/>
    </row>
    <row r="20" spans="1:12" x14ac:dyDescent="0.25">
      <c r="A20" s="109"/>
      <c r="B20" s="109"/>
      <c r="C20" s="37"/>
      <c r="D20" s="37"/>
      <c r="E20" s="37"/>
      <c r="F20" s="37"/>
      <c r="G20" s="37"/>
      <c r="H20" s="38"/>
      <c r="I20" s="38"/>
      <c r="J20" s="39"/>
    </row>
    <row r="21" spans="1:12" x14ac:dyDescent="0.25">
      <c r="A21" s="86"/>
      <c r="B21" s="86"/>
      <c r="C21" s="86"/>
      <c r="D21" s="86"/>
      <c r="E21" s="86"/>
      <c r="F21" s="86"/>
      <c r="G21" s="40" t="s">
        <v>51</v>
      </c>
      <c r="H21" s="40"/>
      <c r="I21" s="38"/>
      <c r="J21" s="39">
        <f>J19*10%</f>
        <v>357750</v>
      </c>
      <c r="L21" s="41"/>
    </row>
    <row r="22" spans="1:12" x14ac:dyDescent="0.25">
      <c r="A22" s="86"/>
      <c r="B22" s="86"/>
      <c r="C22" s="86"/>
      <c r="D22" s="86"/>
      <c r="E22" s="86"/>
      <c r="F22" s="86"/>
      <c r="G22" s="93" t="s">
        <v>52</v>
      </c>
      <c r="H22" s="93"/>
      <c r="I22" s="94"/>
      <c r="J22" s="96">
        <f>J19-J21</f>
        <v>3219750</v>
      </c>
      <c r="L22" s="41"/>
    </row>
    <row r="23" spans="1:12" x14ac:dyDescent="0.25">
      <c r="A23" s="86"/>
      <c r="B23" s="86"/>
      <c r="C23" s="86"/>
      <c r="D23" s="86"/>
      <c r="E23" s="86"/>
      <c r="F23" s="86"/>
      <c r="G23" s="40" t="s">
        <v>31</v>
      </c>
      <c r="H23" s="40"/>
      <c r="I23" s="41" t="e">
        <f>#REF!*1%</f>
        <v>#REF!</v>
      </c>
      <c r="J23" s="39">
        <f>J22*1%</f>
        <v>32197.5</v>
      </c>
    </row>
    <row r="24" spans="1:12" ht="16.5" thickBot="1" x14ac:dyDescent="0.3">
      <c r="A24" s="86"/>
      <c r="B24" s="86"/>
      <c r="C24" s="86"/>
      <c r="D24" s="86"/>
      <c r="E24" s="86"/>
      <c r="F24" s="86"/>
      <c r="G24" s="95" t="s">
        <v>54</v>
      </c>
      <c r="H24" s="95"/>
      <c r="I24" s="42">
        <f>I20*10%</f>
        <v>0</v>
      </c>
      <c r="J24" s="42">
        <f>J22*2%</f>
        <v>64395</v>
      </c>
    </row>
    <row r="25" spans="1:12" x14ac:dyDescent="0.25">
      <c r="E25" s="17"/>
      <c r="F25" s="17"/>
      <c r="G25" s="43" t="s">
        <v>55</v>
      </c>
      <c r="H25" s="43"/>
      <c r="I25" s="44" t="e">
        <f>I19+I23</f>
        <v>#REF!</v>
      </c>
      <c r="J25" s="44">
        <f>J22+J23-J24</f>
        <v>3187552.5</v>
      </c>
    </row>
    <row r="26" spans="1:12" x14ac:dyDescent="0.25">
      <c r="E26" s="17"/>
      <c r="F26" s="17"/>
      <c r="G26" s="43"/>
      <c r="H26" s="43"/>
      <c r="I26" s="44"/>
      <c r="J26" s="44"/>
    </row>
    <row r="27" spans="1:12" x14ac:dyDescent="0.25">
      <c r="A27" s="17" t="s">
        <v>106</v>
      </c>
      <c r="D27" s="17"/>
      <c r="E27" s="17"/>
      <c r="F27" s="17"/>
      <c r="G27" s="17"/>
      <c r="H27" s="43"/>
      <c r="I27" s="43"/>
      <c r="J27" s="44"/>
    </row>
    <row r="28" spans="1:12" x14ac:dyDescent="0.25">
      <c r="A28" s="45"/>
      <c r="D28" s="17"/>
      <c r="E28" s="17"/>
      <c r="F28" s="17"/>
      <c r="G28" s="17"/>
      <c r="H28" s="43"/>
      <c r="I28" s="43"/>
      <c r="J28" s="44"/>
    </row>
    <row r="29" spans="1:12" x14ac:dyDescent="0.25">
      <c r="D29" s="17"/>
      <c r="E29" s="17"/>
      <c r="F29" s="17"/>
      <c r="G29" s="17"/>
      <c r="H29" s="43"/>
      <c r="I29" s="43"/>
      <c r="J29" s="44"/>
    </row>
    <row r="30" spans="1:12" x14ac:dyDescent="0.25">
      <c r="A30" s="46" t="s">
        <v>33</v>
      </c>
    </row>
    <row r="31" spans="1:12" x14ac:dyDescent="0.25">
      <c r="A31" s="47" t="s">
        <v>34</v>
      </c>
      <c r="B31" s="48"/>
      <c r="C31" s="48"/>
      <c r="D31" s="49"/>
      <c r="E31" s="49"/>
      <c r="F31" s="49"/>
      <c r="G31" s="49"/>
    </row>
    <row r="32" spans="1:12" x14ac:dyDescent="0.25">
      <c r="A32" s="47" t="s">
        <v>35</v>
      </c>
      <c r="B32" s="48"/>
      <c r="C32" s="48"/>
      <c r="D32" s="49"/>
      <c r="E32" s="49"/>
      <c r="F32" s="49"/>
      <c r="G32" s="49"/>
    </row>
    <row r="33" spans="1:10" x14ac:dyDescent="0.25">
      <c r="A33" s="50" t="s">
        <v>36</v>
      </c>
      <c r="B33" s="51"/>
      <c r="C33" s="51"/>
      <c r="D33" s="49"/>
      <c r="E33" s="49"/>
      <c r="F33" s="49"/>
      <c r="G33" s="49"/>
    </row>
    <row r="34" spans="1:10" x14ac:dyDescent="0.25">
      <c r="A34" s="52" t="s">
        <v>8</v>
      </c>
      <c r="B34" s="53"/>
      <c r="C34" s="53"/>
      <c r="D34" s="49"/>
      <c r="E34" s="49"/>
      <c r="F34" s="49"/>
      <c r="G34" s="49"/>
    </row>
    <row r="35" spans="1:10" x14ac:dyDescent="0.25">
      <c r="A35" s="54"/>
      <c r="B35" s="54"/>
      <c r="C35" s="54"/>
    </row>
    <row r="36" spans="1:10" x14ac:dyDescent="0.25">
      <c r="H36" s="55" t="s">
        <v>37</v>
      </c>
      <c r="I36" s="110" t="str">
        <f>+J13</f>
        <v xml:space="preserve"> 04 November 21</v>
      </c>
      <c r="J36" s="111"/>
    </row>
    <row r="40" spans="1:10" ht="18" customHeight="1" x14ac:dyDescent="0.25"/>
    <row r="41" spans="1:10" ht="17.25" customHeight="1" x14ac:dyDescent="0.25"/>
    <row r="43" spans="1:10" x14ac:dyDescent="0.25">
      <c r="H43" s="112" t="s">
        <v>38</v>
      </c>
      <c r="I43" s="112"/>
      <c r="J43" s="112"/>
    </row>
  </sheetData>
  <mergeCells count="10">
    <mergeCell ref="I36:J36"/>
    <mergeCell ref="H43:J43"/>
    <mergeCell ref="G14:H14"/>
    <mergeCell ref="G13:H13"/>
    <mergeCell ref="G12:H12"/>
    <mergeCell ref="A10:J10"/>
    <mergeCell ref="H17:I17"/>
    <mergeCell ref="H18:I18"/>
    <mergeCell ref="A19:I19"/>
    <mergeCell ref="A20:B2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zoomScale="110" zoomScaleNormal="110" workbookViewId="0">
      <pane xSplit="3" ySplit="2" topLeftCell="D3" activePane="bottomRight" state="frozen"/>
      <selection activeCell="B12" sqref="B12"/>
      <selection pane="topRight" activeCell="B12" sqref="B12"/>
      <selection pane="bottomLeft" activeCell="B12" sqref="B12"/>
      <selection pane="bottomRight" activeCell="H8" sqref="H8"/>
    </sheetView>
  </sheetViews>
  <sheetFormatPr defaultRowHeight="15" x14ac:dyDescent="0.2"/>
  <cols>
    <col min="1" max="1" width="8" style="4" customWidth="1"/>
    <col min="2" max="2" width="20.85546875" style="2" customWidth="1"/>
    <col min="3" max="3" width="14.5703125" style="2" customWidth="1"/>
    <col min="4" max="4" width="9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</row>
    <row r="3" spans="1:16" ht="26.25" customHeight="1" x14ac:dyDescent="0.2">
      <c r="A3" s="84" t="s">
        <v>57</v>
      </c>
      <c r="B3" s="75" t="s">
        <v>58</v>
      </c>
      <c r="C3" s="9" t="s">
        <v>59</v>
      </c>
      <c r="D3" s="77" t="s">
        <v>98</v>
      </c>
      <c r="E3" s="13">
        <v>44414</v>
      </c>
      <c r="F3" s="77" t="s">
        <v>99</v>
      </c>
      <c r="G3" s="13" t="s">
        <v>100</v>
      </c>
      <c r="H3" s="10" t="s">
        <v>101</v>
      </c>
      <c r="I3" s="1">
        <v>150</v>
      </c>
      <c r="J3" s="1">
        <v>64</v>
      </c>
      <c r="K3" s="1">
        <v>10</v>
      </c>
      <c r="L3" s="1">
        <v>10</v>
      </c>
      <c r="M3" s="81">
        <v>24</v>
      </c>
      <c r="N3" s="8">
        <v>24</v>
      </c>
      <c r="O3" s="65">
        <v>7500</v>
      </c>
      <c r="P3" s="66">
        <f>Table224578910112[[#This Row],[PEMBULATAN]]*O3</f>
        <v>180000</v>
      </c>
    </row>
    <row r="4" spans="1:16" ht="26.25" customHeight="1" x14ac:dyDescent="0.2">
      <c r="A4" s="14"/>
      <c r="B4" s="76"/>
      <c r="C4" s="9" t="s">
        <v>60</v>
      </c>
      <c r="D4" s="77" t="s">
        <v>98</v>
      </c>
      <c r="E4" s="13">
        <v>44414</v>
      </c>
      <c r="F4" s="77" t="s">
        <v>99</v>
      </c>
      <c r="G4" s="13" t="s">
        <v>100</v>
      </c>
      <c r="H4" s="10" t="s">
        <v>101</v>
      </c>
      <c r="I4" s="1">
        <v>150</v>
      </c>
      <c r="J4" s="1">
        <v>64</v>
      </c>
      <c r="K4" s="1">
        <v>10</v>
      </c>
      <c r="L4" s="1">
        <v>10</v>
      </c>
      <c r="M4" s="81">
        <v>24</v>
      </c>
      <c r="N4" s="8">
        <v>24</v>
      </c>
      <c r="O4" s="65">
        <v>7500</v>
      </c>
      <c r="P4" s="66">
        <f>Table224578910112[[#This Row],[PEMBULATAN]]*O4</f>
        <v>180000</v>
      </c>
    </row>
    <row r="5" spans="1:16" ht="26.25" customHeight="1" x14ac:dyDescent="0.2">
      <c r="A5" s="14"/>
      <c r="B5" s="14"/>
      <c r="C5" s="9" t="s">
        <v>61</v>
      </c>
      <c r="D5" s="77" t="s">
        <v>98</v>
      </c>
      <c r="E5" s="13">
        <v>44414</v>
      </c>
      <c r="F5" s="77" t="s">
        <v>99</v>
      </c>
      <c r="G5" s="13" t="s">
        <v>100</v>
      </c>
      <c r="H5" s="10" t="s">
        <v>101</v>
      </c>
      <c r="I5" s="1">
        <v>150</v>
      </c>
      <c r="J5" s="1">
        <v>64</v>
      </c>
      <c r="K5" s="1">
        <v>10</v>
      </c>
      <c r="L5" s="1">
        <v>10</v>
      </c>
      <c r="M5" s="81">
        <v>24</v>
      </c>
      <c r="N5" s="8">
        <v>24</v>
      </c>
      <c r="O5" s="65">
        <v>7500</v>
      </c>
      <c r="P5" s="66">
        <f>Table224578910112[[#This Row],[PEMBULATAN]]*O5</f>
        <v>180000</v>
      </c>
    </row>
    <row r="6" spans="1:16" ht="26.25" customHeight="1" x14ac:dyDescent="0.2">
      <c r="A6" s="14"/>
      <c r="B6" s="14"/>
      <c r="C6" s="74" t="s">
        <v>62</v>
      </c>
      <c r="D6" s="79" t="s">
        <v>98</v>
      </c>
      <c r="E6" s="13">
        <v>44414</v>
      </c>
      <c r="F6" s="77" t="s">
        <v>99</v>
      </c>
      <c r="G6" s="13" t="s">
        <v>100</v>
      </c>
      <c r="H6" s="78" t="s">
        <v>101</v>
      </c>
      <c r="I6" s="16">
        <v>150</v>
      </c>
      <c r="J6" s="16">
        <v>64</v>
      </c>
      <c r="K6" s="16">
        <v>10</v>
      </c>
      <c r="L6" s="16">
        <v>10</v>
      </c>
      <c r="M6" s="82">
        <v>24</v>
      </c>
      <c r="N6" s="73">
        <v>24</v>
      </c>
      <c r="O6" s="65">
        <v>7500</v>
      </c>
      <c r="P6" s="66">
        <f>Table224578910112[[#This Row],[PEMBULATAN]]*O6</f>
        <v>180000</v>
      </c>
    </row>
    <row r="7" spans="1:16" ht="26.25" customHeight="1" x14ac:dyDescent="0.2">
      <c r="A7" s="14"/>
      <c r="B7" s="14"/>
      <c r="C7" s="74" t="s">
        <v>63</v>
      </c>
      <c r="D7" s="79" t="s">
        <v>98</v>
      </c>
      <c r="E7" s="13">
        <v>44414</v>
      </c>
      <c r="F7" s="77" t="s">
        <v>99</v>
      </c>
      <c r="G7" s="13" t="s">
        <v>100</v>
      </c>
      <c r="H7" s="78" t="s">
        <v>101</v>
      </c>
      <c r="I7" s="16">
        <v>150</v>
      </c>
      <c r="J7" s="16">
        <v>64</v>
      </c>
      <c r="K7" s="16">
        <v>10</v>
      </c>
      <c r="L7" s="16">
        <v>10</v>
      </c>
      <c r="M7" s="82">
        <v>24</v>
      </c>
      <c r="N7" s="73">
        <v>24</v>
      </c>
      <c r="O7" s="65">
        <v>7500</v>
      </c>
      <c r="P7" s="66">
        <f>Table224578910112[[#This Row],[PEMBULATAN]]*O7</f>
        <v>180000</v>
      </c>
    </row>
    <row r="8" spans="1:16" ht="26.25" customHeight="1" x14ac:dyDescent="0.2">
      <c r="A8" s="14"/>
      <c r="B8" s="14"/>
      <c r="C8" s="74" t="s">
        <v>64</v>
      </c>
      <c r="D8" s="79" t="s">
        <v>98</v>
      </c>
      <c r="E8" s="13">
        <v>44414</v>
      </c>
      <c r="F8" s="77" t="s">
        <v>99</v>
      </c>
      <c r="G8" s="13" t="s">
        <v>100</v>
      </c>
      <c r="H8" s="78" t="s">
        <v>101</v>
      </c>
      <c r="I8" s="16">
        <v>150</v>
      </c>
      <c r="J8" s="16">
        <v>64</v>
      </c>
      <c r="K8" s="16">
        <v>10</v>
      </c>
      <c r="L8" s="16">
        <v>10</v>
      </c>
      <c r="M8" s="82">
        <v>24</v>
      </c>
      <c r="N8" s="73">
        <v>24</v>
      </c>
      <c r="O8" s="65">
        <v>7500</v>
      </c>
      <c r="P8" s="66">
        <f>Table224578910112[[#This Row],[PEMBULATAN]]*O8</f>
        <v>180000</v>
      </c>
    </row>
    <row r="9" spans="1:16" ht="26.25" customHeight="1" x14ac:dyDescent="0.2">
      <c r="A9" s="14"/>
      <c r="B9" s="14"/>
      <c r="C9" s="74" t="s">
        <v>65</v>
      </c>
      <c r="D9" s="79" t="s">
        <v>98</v>
      </c>
      <c r="E9" s="13">
        <v>44414</v>
      </c>
      <c r="F9" s="77" t="s">
        <v>99</v>
      </c>
      <c r="G9" s="13" t="s">
        <v>100</v>
      </c>
      <c r="H9" s="78" t="s">
        <v>101</v>
      </c>
      <c r="I9" s="16">
        <v>40</v>
      </c>
      <c r="J9" s="16">
        <v>33</v>
      </c>
      <c r="K9" s="16">
        <v>17</v>
      </c>
      <c r="L9" s="16">
        <v>9</v>
      </c>
      <c r="M9" s="82">
        <v>5.61</v>
      </c>
      <c r="N9" s="73">
        <v>9</v>
      </c>
      <c r="O9" s="65">
        <v>7500</v>
      </c>
      <c r="P9" s="66">
        <f>Table224578910112[[#This Row],[PEMBULATAN]]*O9</f>
        <v>67500</v>
      </c>
    </row>
    <row r="10" spans="1:16" ht="26.25" customHeight="1" x14ac:dyDescent="0.2">
      <c r="A10" s="14"/>
      <c r="B10" s="14"/>
      <c r="C10" s="74" t="s">
        <v>66</v>
      </c>
      <c r="D10" s="79" t="s">
        <v>98</v>
      </c>
      <c r="E10" s="13">
        <v>44414</v>
      </c>
      <c r="F10" s="77" t="s">
        <v>99</v>
      </c>
      <c r="G10" s="13" t="s">
        <v>100</v>
      </c>
      <c r="H10" s="78" t="s">
        <v>101</v>
      </c>
      <c r="I10" s="16">
        <v>48</v>
      </c>
      <c r="J10" s="16">
        <v>28</v>
      </c>
      <c r="K10" s="16">
        <v>24</v>
      </c>
      <c r="L10" s="16">
        <v>4</v>
      </c>
      <c r="M10" s="82">
        <v>8.0640000000000001</v>
      </c>
      <c r="N10" s="73">
        <v>8</v>
      </c>
      <c r="O10" s="65">
        <v>7500</v>
      </c>
      <c r="P10" s="66">
        <f>Table224578910112[[#This Row],[PEMBULATAN]]*O10</f>
        <v>60000</v>
      </c>
    </row>
    <row r="11" spans="1:16" ht="26.25" customHeight="1" x14ac:dyDescent="0.2">
      <c r="A11" s="14"/>
      <c r="B11" s="14"/>
      <c r="C11" s="74" t="s">
        <v>67</v>
      </c>
      <c r="D11" s="79" t="s">
        <v>98</v>
      </c>
      <c r="E11" s="13">
        <v>44414</v>
      </c>
      <c r="F11" s="77" t="s">
        <v>99</v>
      </c>
      <c r="G11" s="13" t="s">
        <v>100</v>
      </c>
      <c r="H11" s="78" t="s">
        <v>101</v>
      </c>
      <c r="I11" s="16">
        <v>43</v>
      </c>
      <c r="J11" s="16">
        <v>40</v>
      </c>
      <c r="K11" s="16">
        <v>14</v>
      </c>
      <c r="L11" s="16">
        <v>3</v>
      </c>
      <c r="M11" s="82">
        <v>6.02</v>
      </c>
      <c r="N11" s="73">
        <v>6</v>
      </c>
      <c r="O11" s="65">
        <v>7500</v>
      </c>
      <c r="P11" s="66">
        <f>Table224578910112[[#This Row],[PEMBULATAN]]*O11</f>
        <v>45000</v>
      </c>
    </row>
    <row r="12" spans="1:16" ht="26.25" customHeight="1" x14ac:dyDescent="0.2">
      <c r="A12" s="14"/>
      <c r="B12" s="14"/>
      <c r="C12" s="74" t="s">
        <v>68</v>
      </c>
      <c r="D12" s="79" t="s">
        <v>98</v>
      </c>
      <c r="E12" s="13">
        <v>44414</v>
      </c>
      <c r="F12" s="77" t="s">
        <v>99</v>
      </c>
      <c r="G12" s="13" t="s">
        <v>100</v>
      </c>
      <c r="H12" s="78" t="s">
        <v>101</v>
      </c>
      <c r="I12" s="16">
        <v>49</v>
      </c>
      <c r="J12" s="16">
        <v>29</v>
      </c>
      <c r="K12" s="16">
        <v>25</v>
      </c>
      <c r="L12" s="16">
        <v>4</v>
      </c>
      <c r="M12" s="82">
        <v>8.8812499999999996</v>
      </c>
      <c r="N12" s="73">
        <v>9</v>
      </c>
      <c r="O12" s="65">
        <v>7500</v>
      </c>
      <c r="P12" s="66">
        <f>Table224578910112[[#This Row],[PEMBULATAN]]*O12</f>
        <v>67500</v>
      </c>
    </row>
    <row r="13" spans="1:16" ht="26.25" customHeight="1" x14ac:dyDescent="0.2">
      <c r="A13" s="14"/>
      <c r="B13" s="14"/>
      <c r="C13" s="74" t="s">
        <v>69</v>
      </c>
      <c r="D13" s="79" t="s">
        <v>98</v>
      </c>
      <c r="E13" s="13">
        <v>44414</v>
      </c>
      <c r="F13" s="77" t="s">
        <v>99</v>
      </c>
      <c r="G13" s="13" t="s">
        <v>100</v>
      </c>
      <c r="H13" s="78" t="s">
        <v>101</v>
      </c>
      <c r="I13" s="16">
        <v>38</v>
      </c>
      <c r="J13" s="16">
        <v>28</v>
      </c>
      <c r="K13" s="16">
        <v>37</v>
      </c>
      <c r="L13" s="16">
        <v>4</v>
      </c>
      <c r="M13" s="82">
        <v>9.8420000000000005</v>
      </c>
      <c r="N13" s="73">
        <v>10</v>
      </c>
      <c r="O13" s="65">
        <v>7500</v>
      </c>
      <c r="P13" s="66">
        <f>Table224578910112[[#This Row],[PEMBULATAN]]*O13</f>
        <v>75000</v>
      </c>
    </row>
    <row r="14" spans="1:16" ht="26.25" customHeight="1" x14ac:dyDescent="0.2">
      <c r="A14" s="14"/>
      <c r="B14" s="14"/>
      <c r="C14" s="74" t="s">
        <v>70</v>
      </c>
      <c r="D14" s="79" t="s">
        <v>98</v>
      </c>
      <c r="E14" s="13">
        <v>44414</v>
      </c>
      <c r="F14" s="77" t="s">
        <v>99</v>
      </c>
      <c r="G14" s="13" t="s">
        <v>100</v>
      </c>
      <c r="H14" s="78" t="s">
        <v>101</v>
      </c>
      <c r="I14" s="16">
        <v>38</v>
      </c>
      <c r="J14" s="16">
        <v>28</v>
      </c>
      <c r="K14" s="16">
        <v>37</v>
      </c>
      <c r="L14" s="16">
        <v>4</v>
      </c>
      <c r="M14" s="82">
        <v>9.8420000000000005</v>
      </c>
      <c r="N14" s="73">
        <v>10</v>
      </c>
      <c r="O14" s="65">
        <v>7500</v>
      </c>
      <c r="P14" s="66">
        <f>Table224578910112[[#This Row],[PEMBULATAN]]*O14</f>
        <v>75000</v>
      </c>
    </row>
    <row r="15" spans="1:16" ht="26.25" customHeight="1" x14ac:dyDescent="0.2">
      <c r="A15" s="14"/>
      <c r="B15" s="14"/>
      <c r="C15" s="74" t="s">
        <v>71</v>
      </c>
      <c r="D15" s="79" t="s">
        <v>98</v>
      </c>
      <c r="E15" s="13">
        <v>44414</v>
      </c>
      <c r="F15" s="77" t="s">
        <v>99</v>
      </c>
      <c r="G15" s="13" t="s">
        <v>100</v>
      </c>
      <c r="H15" s="78" t="s">
        <v>101</v>
      </c>
      <c r="I15" s="16">
        <v>39</v>
      </c>
      <c r="J15" s="16">
        <v>36</v>
      </c>
      <c r="K15" s="16">
        <v>11</v>
      </c>
      <c r="L15" s="16">
        <v>9</v>
      </c>
      <c r="M15" s="82">
        <v>3.8610000000000002</v>
      </c>
      <c r="N15" s="73">
        <v>9</v>
      </c>
      <c r="O15" s="65">
        <v>7500</v>
      </c>
      <c r="P15" s="66">
        <f>Table224578910112[[#This Row],[PEMBULATAN]]*O15</f>
        <v>67500</v>
      </c>
    </row>
    <row r="16" spans="1:16" ht="26.25" customHeight="1" x14ac:dyDescent="0.2">
      <c r="A16" s="14"/>
      <c r="B16" s="14"/>
      <c r="C16" s="74" t="s">
        <v>72</v>
      </c>
      <c r="D16" s="79" t="s">
        <v>98</v>
      </c>
      <c r="E16" s="13">
        <v>44414</v>
      </c>
      <c r="F16" s="77" t="s">
        <v>99</v>
      </c>
      <c r="G16" s="13" t="s">
        <v>100</v>
      </c>
      <c r="H16" s="78" t="s">
        <v>101</v>
      </c>
      <c r="I16" s="16">
        <v>40</v>
      </c>
      <c r="J16" s="16">
        <v>30</v>
      </c>
      <c r="K16" s="16">
        <v>13</v>
      </c>
      <c r="L16" s="16">
        <v>9</v>
      </c>
      <c r="M16" s="82">
        <v>3.9</v>
      </c>
      <c r="N16" s="73">
        <v>9</v>
      </c>
      <c r="O16" s="65">
        <v>7500</v>
      </c>
      <c r="P16" s="66">
        <f>Table224578910112[[#This Row],[PEMBULATAN]]*O16</f>
        <v>67500</v>
      </c>
    </row>
    <row r="17" spans="1:16" ht="26.25" customHeight="1" x14ac:dyDescent="0.2">
      <c r="A17" s="14"/>
      <c r="B17" s="14"/>
      <c r="C17" s="74" t="s">
        <v>73</v>
      </c>
      <c r="D17" s="79" t="s">
        <v>98</v>
      </c>
      <c r="E17" s="13">
        <v>44414</v>
      </c>
      <c r="F17" s="77" t="s">
        <v>99</v>
      </c>
      <c r="G17" s="13" t="s">
        <v>100</v>
      </c>
      <c r="H17" s="78" t="s">
        <v>101</v>
      </c>
      <c r="I17" s="16">
        <v>26</v>
      </c>
      <c r="J17" s="16">
        <v>22</v>
      </c>
      <c r="K17" s="16">
        <v>23</v>
      </c>
      <c r="L17" s="16">
        <v>4</v>
      </c>
      <c r="M17" s="82">
        <v>3.2890000000000001</v>
      </c>
      <c r="N17" s="73">
        <v>4</v>
      </c>
      <c r="O17" s="65">
        <v>7500</v>
      </c>
      <c r="P17" s="66">
        <f>Table224578910112[[#This Row],[PEMBULATAN]]*O17</f>
        <v>30000</v>
      </c>
    </row>
    <row r="18" spans="1:16" ht="26.25" customHeight="1" x14ac:dyDescent="0.2">
      <c r="A18" s="14"/>
      <c r="B18" s="14"/>
      <c r="C18" s="74" t="s">
        <v>74</v>
      </c>
      <c r="D18" s="79" t="s">
        <v>98</v>
      </c>
      <c r="E18" s="13">
        <v>44414</v>
      </c>
      <c r="F18" s="77" t="s">
        <v>99</v>
      </c>
      <c r="G18" s="13" t="s">
        <v>100</v>
      </c>
      <c r="H18" s="78" t="s">
        <v>101</v>
      </c>
      <c r="I18" s="16">
        <v>52</v>
      </c>
      <c r="J18" s="16">
        <v>35</v>
      </c>
      <c r="K18" s="16">
        <v>12</v>
      </c>
      <c r="L18" s="16">
        <v>7</v>
      </c>
      <c r="M18" s="82">
        <v>5.46</v>
      </c>
      <c r="N18" s="73">
        <v>7</v>
      </c>
      <c r="O18" s="65">
        <v>7500</v>
      </c>
      <c r="P18" s="66">
        <f>Table224578910112[[#This Row],[PEMBULATAN]]*O18</f>
        <v>52500</v>
      </c>
    </row>
    <row r="19" spans="1:16" ht="26.25" customHeight="1" x14ac:dyDescent="0.2">
      <c r="A19" s="14"/>
      <c r="B19" s="14"/>
      <c r="C19" s="74" t="s">
        <v>75</v>
      </c>
      <c r="D19" s="79" t="s">
        <v>98</v>
      </c>
      <c r="E19" s="13">
        <v>44414</v>
      </c>
      <c r="F19" s="77" t="s">
        <v>99</v>
      </c>
      <c r="G19" s="13" t="s">
        <v>100</v>
      </c>
      <c r="H19" s="78" t="s">
        <v>101</v>
      </c>
      <c r="I19" s="16">
        <v>48</v>
      </c>
      <c r="J19" s="16">
        <v>29</v>
      </c>
      <c r="K19" s="16">
        <v>25</v>
      </c>
      <c r="L19" s="16">
        <v>4</v>
      </c>
      <c r="M19" s="82">
        <v>8.6999999999999993</v>
      </c>
      <c r="N19" s="73">
        <v>9</v>
      </c>
      <c r="O19" s="65">
        <v>7500</v>
      </c>
      <c r="P19" s="66">
        <f>Table224578910112[[#This Row],[PEMBULATAN]]*O19</f>
        <v>67500</v>
      </c>
    </row>
    <row r="20" spans="1:16" ht="26.25" customHeight="1" x14ac:dyDescent="0.2">
      <c r="A20" s="14"/>
      <c r="B20" s="14"/>
      <c r="C20" s="74" t="s">
        <v>76</v>
      </c>
      <c r="D20" s="79" t="s">
        <v>98</v>
      </c>
      <c r="E20" s="13">
        <v>44414</v>
      </c>
      <c r="F20" s="77" t="s">
        <v>99</v>
      </c>
      <c r="G20" s="13" t="s">
        <v>100</v>
      </c>
      <c r="H20" s="78" t="s">
        <v>101</v>
      </c>
      <c r="I20" s="16">
        <v>48</v>
      </c>
      <c r="J20" s="16">
        <v>29</v>
      </c>
      <c r="K20" s="16">
        <v>25</v>
      </c>
      <c r="L20" s="16">
        <v>4</v>
      </c>
      <c r="M20" s="82">
        <v>8.6999999999999993</v>
      </c>
      <c r="N20" s="73">
        <v>9</v>
      </c>
      <c r="O20" s="65">
        <v>7500</v>
      </c>
      <c r="P20" s="66">
        <f>Table224578910112[[#This Row],[PEMBULATAN]]*O20</f>
        <v>67500</v>
      </c>
    </row>
    <row r="21" spans="1:16" ht="26.25" customHeight="1" x14ac:dyDescent="0.2">
      <c r="A21" s="14"/>
      <c r="B21" s="14"/>
      <c r="C21" s="74" t="s">
        <v>77</v>
      </c>
      <c r="D21" s="79" t="s">
        <v>98</v>
      </c>
      <c r="E21" s="13">
        <v>44414</v>
      </c>
      <c r="F21" s="77" t="s">
        <v>99</v>
      </c>
      <c r="G21" s="13" t="s">
        <v>100</v>
      </c>
      <c r="H21" s="78" t="s">
        <v>101</v>
      </c>
      <c r="I21" s="16">
        <v>44</v>
      </c>
      <c r="J21" s="16">
        <v>30</v>
      </c>
      <c r="K21" s="16">
        <v>13</v>
      </c>
      <c r="L21" s="16">
        <v>6</v>
      </c>
      <c r="M21" s="82">
        <v>4.29</v>
      </c>
      <c r="N21" s="73">
        <v>6</v>
      </c>
      <c r="O21" s="65">
        <v>7500</v>
      </c>
      <c r="P21" s="66">
        <f>Table224578910112[[#This Row],[PEMBULATAN]]*O21</f>
        <v>45000</v>
      </c>
    </row>
    <row r="22" spans="1:16" ht="26.25" customHeight="1" x14ac:dyDescent="0.2">
      <c r="A22" s="14"/>
      <c r="B22" s="14"/>
      <c r="C22" s="74" t="s">
        <v>78</v>
      </c>
      <c r="D22" s="79" t="s">
        <v>98</v>
      </c>
      <c r="E22" s="13">
        <v>44414</v>
      </c>
      <c r="F22" s="77" t="s">
        <v>99</v>
      </c>
      <c r="G22" s="13" t="s">
        <v>100</v>
      </c>
      <c r="H22" s="78" t="s">
        <v>101</v>
      </c>
      <c r="I22" s="16">
        <v>38</v>
      </c>
      <c r="J22" s="16">
        <v>27</v>
      </c>
      <c r="K22" s="16">
        <v>38</v>
      </c>
      <c r="L22" s="16">
        <v>4</v>
      </c>
      <c r="M22" s="82">
        <v>9.7469999999999999</v>
      </c>
      <c r="N22" s="73">
        <v>10</v>
      </c>
      <c r="O22" s="65">
        <v>7500</v>
      </c>
      <c r="P22" s="66">
        <f>Table224578910112[[#This Row],[PEMBULATAN]]*O22</f>
        <v>75000</v>
      </c>
    </row>
    <row r="23" spans="1:16" ht="26.25" customHeight="1" x14ac:dyDescent="0.2">
      <c r="A23" s="14"/>
      <c r="B23" s="14"/>
      <c r="C23" s="74" t="s">
        <v>79</v>
      </c>
      <c r="D23" s="79" t="s">
        <v>98</v>
      </c>
      <c r="E23" s="13">
        <v>44414</v>
      </c>
      <c r="F23" s="77" t="s">
        <v>99</v>
      </c>
      <c r="G23" s="13" t="s">
        <v>100</v>
      </c>
      <c r="H23" s="78" t="s">
        <v>101</v>
      </c>
      <c r="I23" s="16">
        <v>48</v>
      </c>
      <c r="J23" s="16">
        <v>29</v>
      </c>
      <c r="K23" s="16">
        <v>24</v>
      </c>
      <c r="L23" s="16">
        <v>4</v>
      </c>
      <c r="M23" s="82">
        <v>8.3520000000000003</v>
      </c>
      <c r="N23" s="73">
        <v>9</v>
      </c>
      <c r="O23" s="65">
        <v>7500</v>
      </c>
      <c r="P23" s="66">
        <f>Table224578910112[[#This Row],[PEMBULATAN]]*O23</f>
        <v>67500</v>
      </c>
    </row>
    <row r="24" spans="1:16" ht="26.25" customHeight="1" x14ac:dyDescent="0.2">
      <c r="A24" s="14"/>
      <c r="B24" s="14"/>
      <c r="C24" s="74" t="s">
        <v>80</v>
      </c>
      <c r="D24" s="79" t="s">
        <v>98</v>
      </c>
      <c r="E24" s="13">
        <v>44414</v>
      </c>
      <c r="F24" s="77" t="s">
        <v>99</v>
      </c>
      <c r="G24" s="13" t="s">
        <v>100</v>
      </c>
      <c r="H24" s="78" t="s">
        <v>101</v>
      </c>
      <c r="I24" s="16">
        <v>38</v>
      </c>
      <c r="J24" s="16">
        <v>27</v>
      </c>
      <c r="K24" s="16">
        <v>37</v>
      </c>
      <c r="L24" s="16">
        <v>4</v>
      </c>
      <c r="M24" s="82">
        <v>9.4905000000000008</v>
      </c>
      <c r="N24" s="73">
        <v>10</v>
      </c>
      <c r="O24" s="65">
        <v>7500</v>
      </c>
      <c r="P24" s="66">
        <f>Table224578910112[[#This Row],[PEMBULATAN]]*O24</f>
        <v>75000</v>
      </c>
    </row>
    <row r="25" spans="1:16" ht="26.25" customHeight="1" x14ac:dyDescent="0.2">
      <c r="A25" s="14"/>
      <c r="B25" s="14"/>
      <c r="C25" s="74" t="s">
        <v>81</v>
      </c>
      <c r="D25" s="79" t="s">
        <v>98</v>
      </c>
      <c r="E25" s="13">
        <v>44414</v>
      </c>
      <c r="F25" s="77" t="s">
        <v>99</v>
      </c>
      <c r="G25" s="13" t="s">
        <v>100</v>
      </c>
      <c r="H25" s="78" t="s">
        <v>101</v>
      </c>
      <c r="I25" s="16">
        <v>44</v>
      </c>
      <c r="J25" s="16">
        <v>21</v>
      </c>
      <c r="K25" s="16">
        <v>14</v>
      </c>
      <c r="L25" s="16">
        <v>6</v>
      </c>
      <c r="M25" s="82">
        <v>3.234</v>
      </c>
      <c r="N25" s="73">
        <v>6</v>
      </c>
      <c r="O25" s="65">
        <v>7500</v>
      </c>
      <c r="P25" s="66">
        <f>Table224578910112[[#This Row],[PEMBULATAN]]*O25</f>
        <v>45000</v>
      </c>
    </row>
    <row r="26" spans="1:16" ht="26.25" customHeight="1" x14ac:dyDescent="0.2">
      <c r="A26" s="14"/>
      <c r="B26" s="14"/>
      <c r="C26" s="74" t="s">
        <v>82</v>
      </c>
      <c r="D26" s="79" t="s">
        <v>98</v>
      </c>
      <c r="E26" s="13">
        <v>44414</v>
      </c>
      <c r="F26" s="77" t="s">
        <v>99</v>
      </c>
      <c r="G26" s="13" t="s">
        <v>100</v>
      </c>
      <c r="H26" s="78" t="s">
        <v>101</v>
      </c>
      <c r="I26" s="16">
        <v>30</v>
      </c>
      <c r="J26" s="16">
        <v>36</v>
      </c>
      <c r="K26" s="16">
        <v>12</v>
      </c>
      <c r="L26" s="16">
        <v>9</v>
      </c>
      <c r="M26" s="82">
        <v>3.24</v>
      </c>
      <c r="N26" s="73">
        <v>9</v>
      </c>
      <c r="O26" s="65">
        <v>7500</v>
      </c>
      <c r="P26" s="66">
        <f>Table224578910112[[#This Row],[PEMBULATAN]]*O26</f>
        <v>67500</v>
      </c>
    </row>
    <row r="27" spans="1:16" ht="26.25" customHeight="1" x14ac:dyDescent="0.2">
      <c r="A27" s="14"/>
      <c r="B27" s="14"/>
      <c r="C27" s="74" t="s">
        <v>83</v>
      </c>
      <c r="D27" s="79" t="s">
        <v>98</v>
      </c>
      <c r="E27" s="13">
        <v>44414</v>
      </c>
      <c r="F27" s="77" t="s">
        <v>99</v>
      </c>
      <c r="G27" s="13" t="s">
        <v>100</v>
      </c>
      <c r="H27" s="78" t="s">
        <v>101</v>
      </c>
      <c r="I27" s="16">
        <v>53</v>
      </c>
      <c r="J27" s="16">
        <v>36</v>
      </c>
      <c r="K27" s="16">
        <v>10</v>
      </c>
      <c r="L27" s="16">
        <v>7</v>
      </c>
      <c r="M27" s="82">
        <v>4.7699999999999996</v>
      </c>
      <c r="N27" s="73">
        <v>7</v>
      </c>
      <c r="O27" s="65">
        <v>7500</v>
      </c>
      <c r="P27" s="66">
        <f>Table224578910112[[#This Row],[PEMBULATAN]]*O27</f>
        <v>52500</v>
      </c>
    </row>
    <row r="28" spans="1:16" ht="26.25" customHeight="1" x14ac:dyDescent="0.2">
      <c r="A28" s="14"/>
      <c r="B28" s="14"/>
      <c r="C28" s="74" t="s">
        <v>84</v>
      </c>
      <c r="D28" s="79" t="s">
        <v>98</v>
      </c>
      <c r="E28" s="13">
        <v>44414</v>
      </c>
      <c r="F28" s="77" t="s">
        <v>99</v>
      </c>
      <c r="G28" s="13" t="s">
        <v>100</v>
      </c>
      <c r="H28" s="78" t="s">
        <v>101</v>
      </c>
      <c r="I28" s="16">
        <v>27</v>
      </c>
      <c r="J28" s="16">
        <v>23</v>
      </c>
      <c r="K28" s="16">
        <v>21</v>
      </c>
      <c r="L28" s="16">
        <v>4</v>
      </c>
      <c r="M28" s="82">
        <v>3.2602500000000001</v>
      </c>
      <c r="N28" s="73">
        <v>4</v>
      </c>
      <c r="O28" s="65">
        <v>7500</v>
      </c>
      <c r="P28" s="66">
        <f>Table224578910112[[#This Row],[PEMBULATAN]]*O28</f>
        <v>30000</v>
      </c>
    </row>
    <row r="29" spans="1:16" ht="26.25" customHeight="1" x14ac:dyDescent="0.2">
      <c r="A29" s="14"/>
      <c r="B29" s="14"/>
      <c r="C29" s="74" t="s">
        <v>85</v>
      </c>
      <c r="D29" s="79" t="s">
        <v>98</v>
      </c>
      <c r="E29" s="13">
        <v>44414</v>
      </c>
      <c r="F29" s="77" t="s">
        <v>99</v>
      </c>
      <c r="G29" s="13" t="s">
        <v>100</v>
      </c>
      <c r="H29" s="78" t="s">
        <v>101</v>
      </c>
      <c r="I29" s="16">
        <v>38</v>
      </c>
      <c r="J29" s="16">
        <v>27</v>
      </c>
      <c r="K29" s="16">
        <v>37</v>
      </c>
      <c r="L29" s="16">
        <v>4</v>
      </c>
      <c r="M29" s="82">
        <v>9.4905000000000008</v>
      </c>
      <c r="N29" s="73">
        <v>10</v>
      </c>
      <c r="O29" s="65">
        <v>7500</v>
      </c>
      <c r="P29" s="66">
        <f>Table224578910112[[#This Row],[PEMBULATAN]]*O29</f>
        <v>75000</v>
      </c>
    </row>
    <row r="30" spans="1:16" ht="26.25" customHeight="1" x14ac:dyDescent="0.2">
      <c r="A30" s="14"/>
      <c r="B30" s="98"/>
      <c r="C30" s="74" t="s">
        <v>86</v>
      </c>
      <c r="D30" s="79" t="s">
        <v>98</v>
      </c>
      <c r="E30" s="13">
        <v>44414</v>
      </c>
      <c r="F30" s="77" t="s">
        <v>99</v>
      </c>
      <c r="G30" s="13" t="s">
        <v>100</v>
      </c>
      <c r="H30" s="78" t="s">
        <v>101</v>
      </c>
      <c r="I30" s="16">
        <v>38</v>
      </c>
      <c r="J30" s="16">
        <v>27</v>
      </c>
      <c r="K30" s="16">
        <v>37</v>
      </c>
      <c r="L30" s="16">
        <v>4</v>
      </c>
      <c r="M30" s="82">
        <v>9.4905000000000008</v>
      </c>
      <c r="N30" s="73">
        <v>10</v>
      </c>
      <c r="O30" s="65">
        <v>7500</v>
      </c>
      <c r="P30" s="66">
        <f>Table224578910112[[#This Row],[PEMBULATAN]]*O30</f>
        <v>75000</v>
      </c>
    </row>
    <row r="31" spans="1:16" ht="26.25" customHeight="1" x14ac:dyDescent="0.2">
      <c r="A31" s="14"/>
      <c r="B31" s="14" t="s">
        <v>87</v>
      </c>
      <c r="C31" s="74" t="s">
        <v>88</v>
      </c>
      <c r="D31" s="79" t="s">
        <v>98</v>
      </c>
      <c r="E31" s="13">
        <v>44414</v>
      </c>
      <c r="F31" s="77" t="s">
        <v>99</v>
      </c>
      <c r="G31" s="13" t="s">
        <v>100</v>
      </c>
      <c r="H31" s="78" t="s">
        <v>101</v>
      </c>
      <c r="I31" s="16">
        <v>44</v>
      </c>
      <c r="J31" s="16">
        <v>46</v>
      </c>
      <c r="K31" s="16">
        <v>44</v>
      </c>
      <c r="L31" s="16">
        <v>10</v>
      </c>
      <c r="M31" s="82">
        <v>22.263999999999999</v>
      </c>
      <c r="N31" s="73">
        <v>22</v>
      </c>
      <c r="O31" s="65">
        <v>7500</v>
      </c>
      <c r="P31" s="66">
        <f>Table224578910112[[#This Row],[PEMBULATAN]]*O31</f>
        <v>165000</v>
      </c>
    </row>
    <row r="32" spans="1:16" ht="26.25" customHeight="1" x14ac:dyDescent="0.2">
      <c r="A32" s="14"/>
      <c r="B32" s="14"/>
      <c r="C32" s="74" t="s">
        <v>89</v>
      </c>
      <c r="D32" s="79" t="s">
        <v>98</v>
      </c>
      <c r="E32" s="13">
        <v>44414</v>
      </c>
      <c r="F32" s="77" t="s">
        <v>99</v>
      </c>
      <c r="G32" s="13" t="s">
        <v>100</v>
      </c>
      <c r="H32" s="78" t="s">
        <v>101</v>
      </c>
      <c r="I32" s="16">
        <v>44</v>
      </c>
      <c r="J32" s="16">
        <v>46</v>
      </c>
      <c r="K32" s="16">
        <v>44</v>
      </c>
      <c r="L32" s="16">
        <v>10</v>
      </c>
      <c r="M32" s="82">
        <v>22.263999999999999</v>
      </c>
      <c r="N32" s="73">
        <v>22</v>
      </c>
      <c r="O32" s="65">
        <v>7500</v>
      </c>
      <c r="P32" s="66">
        <f>Table224578910112[[#This Row],[PEMBULATAN]]*O32</f>
        <v>165000</v>
      </c>
    </row>
    <row r="33" spans="1:16" ht="26.25" customHeight="1" x14ac:dyDescent="0.2">
      <c r="A33" s="14"/>
      <c r="B33" s="14"/>
      <c r="C33" s="74" t="s">
        <v>90</v>
      </c>
      <c r="D33" s="79" t="s">
        <v>98</v>
      </c>
      <c r="E33" s="13">
        <v>44414</v>
      </c>
      <c r="F33" s="77" t="s">
        <v>99</v>
      </c>
      <c r="G33" s="13" t="s">
        <v>100</v>
      </c>
      <c r="H33" s="78" t="s">
        <v>101</v>
      </c>
      <c r="I33" s="16">
        <v>44</v>
      </c>
      <c r="J33" s="16">
        <v>46</v>
      </c>
      <c r="K33" s="16">
        <v>44</v>
      </c>
      <c r="L33" s="16">
        <v>10</v>
      </c>
      <c r="M33" s="82">
        <v>22.263999999999999</v>
      </c>
      <c r="N33" s="73">
        <v>22</v>
      </c>
      <c r="O33" s="65">
        <v>7500</v>
      </c>
      <c r="P33" s="66">
        <f>Table224578910112[[#This Row],[PEMBULATAN]]*O33</f>
        <v>165000</v>
      </c>
    </row>
    <row r="34" spans="1:16" ht="26.25" customHeight="1" x14ac:dyDescent="0.2">
      <c r="A34" s="14"/>
      <c r="B34" s="14"/>
      <c r="C34" s="74" t="s">
        <v>91</v>
      </c>
      <c r="D34" s="79" t="s">
        <v>98</v>
      </c>
      <c r="E34" s="13">
        <v>44414</v>
      </c>
      <c r="F34" s="77" t="s">
        <v>99</v>
      </c>
      <c r="G34" s="13" t="s">
        <v>100</v>
      </c>
      <c r="H34" s="78" t="s">
        <v>101</v>
      </c>
      <c r="I34" s="16">
        <v>44</v>
      </c>
      <c r="J34" s="16">
        <v>46</v>
      </c>
      <c r="K34" s="16">
        <v>44</v>
      </c>
      <c r="L34" s="16">
        <v>10</v>
      </c>
      <c r="M34" s="82">
        <v>22.263999999999999</v>
      </c>
      <c r="N34" s="73">
        <v>22</v>
      </c>
      <c r="O34" s="65">
        <v>7500</v>
      </c>
      <c r="P34" s="66">
        <f>Table224578910112[[#This Row],[PEMBULATAN]]*O34</f>
        <v>165000</v>
      </c>
    </row>
    <row r="35" spans="1:16" ht="26.25" customHeight="1" x14ac:dyDescent="0.2">
      <c r="A35" s="14"/>
      <c r="B35" s="14"/>
      <c r="C35" s="74" t="s">
        <v>92</v>
      </c>
      <c r="D35" s="79" t="s">
        <v>98</v>
      </c>
      <c r="E35" s="13">
        <v>44414</v>
      </c>
      <c r="F35" s="77" t="s">
        <v>99</v>
      </c>
      <c r="G35" s="13" t="s">
        <v>100</v>
      </c>
      <c r="H35" s="78" t="s">
        <v>101</v>
      </c>
      <c r="I35" s="16">
        <v>44</v>
      </c>
      <c r="J35" s="16">
        <v>46</v>
      </c>
      <c r="K35" s="16">
        <v>44</v>
      </c>
      <c r="L35" s="16">
        <v>10</v>
      </c>
      <c r="M35" s="82">
        <v>22.263999999999999</v>
      </c>
      <c r="N35" s="73">
        <v>22</v>
      </c>
      <c r="O35" s="65">
        <v>7500</v>
      </c>
      <c r="P35" s="66">
        <f>Table224578910112[[#This Row],[PEMBULATAN]]*O35</f>
        <v>165000</v>
      </c>
    </row>
    <row r="36" spans="1:16" ht="26.25" customHeight="1" x14ac:dyDescent="0.2">
      <c r="A36" s="14"/>
      <c r="B36" s="14"/>
      <c r="C36" s="74" t="s">
        <v>93</v>
      </c>
      <c r="D36" s="79" t="s">
        <v>98</v>
      </c>
      <c r="E36" s="13">
        <v>44414</v>
      </c>
      <c r="F36" s="77" t="s">
        <v>99</v>
      </c>
      <c r="G36" s="13" t="s">
        <v>100</v>
      </c>
      <c r="H36" s="78" t="s">
        <v>101</v>
      </c>
      <c r="I36" s="16">
        <v>27</v>
      </c>
      <c r="J36" s="16">
        <v>23</v>
      </c>
      <c r="K36" s="16">
        <v>21</v>
      </c>
      <c r="L36" s="16">
        <v>4</v>
      </c>
      <c r="M36" s="82">
        <v>3.2602500000000001</v>
      </c>
      <c r="N36" s="73">
        <v>4</v>
      </c>
      <c r="O36" s="65">
        <v>7500</v>
      </c>
      <c r="P36" s="66">
        <f>Table224578910112[[#This Row],[PEMBULATAN]]*O36</f>
        <v>30000</v>
      </c>
    </row>
    <row r="37" spans="1:16" ht="26.25" customHeight="1" x14ac:dyDescent="0.2">
      <c r="A37" s="14"/>
      <c r="B37" s="14"/>
      <c r="C37" s="74" t="s">
        <v>94</v>
      </c>
      <c r="D37" s="79" t="s">
        <v>98</v>
      </c>
      <c r="E37" s="13">
        <v>44414</v>
      </c>
      <c r="F37" s="77" t="s">
        <v>99</v>
      </c>
      <c r="G37" s="13" t="s">
        <v>100</v>
      </c>
      <c r="H37" s="78" t="s">
        <v>101</v>
      </c>
      <c r="I37" s="16">
        <v>48</v>
      </c>
      <c r="J37" s="16">
        <v>29</v>
      </c>
      <c r="K37" s="16">
        <v>24</v>
      </c>
      <c r="L37" s="16">
        <v>4</v>
      </c>
      <c r="M37" s="82">
        <v>8.3520000000000003</v>
      </c>
      <c r="N37" s="73">
        <v>9</v>
      </c>
      <c r="O37" s="65">
        <v>7500</v>
      </c>
      <c r="P37" s="66">
        <f>Table224578910112[[#This Row],[PEMBULATAN]]*O37</f>
        <v>67500</v>
      </c>
    </row>
    <row r="38" spans="1:16" ht="26.25" customHeight="1" x14ac:dyDescent="0.2">
      <c r="A38" s="14"/>
      <c r="B38" s="14"/>
      <c r="C38" s="74" t="s">
        <v>95</v>
      </c>
      <c r="D38" s="79" t="s">
        <v>98</v>
      </c>
      <c r="E38" s="13">
        <v>44414</v>
      </c>
      <c r="F38" s="77" t="s">
        <v>99</v>
      </c>
      <c r="G38" s="13" t="s">
        <v>100</v>
      </c>
      <c r="H38" s="78" t="s">
        <v>101</v>
      </c>
      <c r="I38" s="16">
        <v>44</v>
      </c>
      <c r="J38" s="16">
        <v>46</v>
      </c>
      <c r="K38" s="16">
        <v>44</v>
      </c>
      <c r="L38" s="16">
        <v>10</v>
      </c>
      <c r="M38" s="82">
        <v>22.263999999999999</v>
      </c>
      <c r="N38" s="73">
        <v>22</v>
      </c>
      <c r="O38" s="65">
        <v>7500</v>
      </c>
      <c r="P38" s="66">
        <f>Table224578910112[[#This Row],[PEMBULATAN]]*O38</f>
        <v>165000</v>
      </c>
    </row>
    <row r="39" spans="1:16" ht="26.25" customHeight="1" x14ac:dyDescent="0.2">
      <c r="A39" s="14"/>
      <c r="B39" s="14"/>
      <c r="C39" s="74" t="s">
        <v>96</v>
      </c>
      <c r="D39" s="79" t="s">
        <v>98</v>
      </c>
      <c r="E39" s="13">
        <v>44414</v>
      </c>
      <c r="F39" s="77" t="s">
        <v>99</v>
      </c>
      <c r="G39" s="13" t="s">
        <v>100</v>
      </c>
      <c r="H39" s="78" t="s">
        <v>101</v>
      </c>
      <c r="I39" s="16">
        <v>27</v>
      </c>
      <c r="J39" s="16">
        <v>23</v>
      </c>
      <c r="K39" s="16">
        <v>21</v>
      </c>
      <c r="L39" s="16">
        <v>4</v>
      </c>
      <c r="M39" s="82">
        <v>3.2602500000000001</v>
      </c>
      <c r="N39" s="73">
        <v>4</v>
      </c>
      <c r="O39" s="65">
        <v>7500</v>
      </c>
      <c r="P39" s="66">
        <f>Table224578910112[[#This Row],[PEMBULATAN]]*O39</f>
        <v>30000</v>
      </c>
    </row>
    <row r="40" spans="1:16" ht="26.25" customHeight="1" x14ac:dyDescent="0.2">
      <c r="A40" s="14"/>
      <c r="B40" s="14"/>
      <c r="C40" s="74" t="s">
        <v>97</v>
      </c>
      <c r="D40" s="79" t="s">
        <v>98</v>
      </c>
      <c r="E40" s="13">
        <v>44414</v>
      </c>
      <c r="F40" s="77" t="s">
        <v>99</v>
      </c>
      <c r="G40" s="13" t="s">
        <v>100</v>
      </c>
      <c r="H40" s="78" t="s">
        <v>101</v>
      </c>
      <c r="I40" s="16">
        <v>27</v>
      </c>
      <c r="J40" s="16">
        <v>23</v>
      </c>
      <c r="K40" s="16">
        <v>21</v>
      </c>
      <c r="L40" s="16">
        <v>4</v>
      </c>
      <c r="M40" s="82">
        <v>3.2602500000000001</v>
      </c>
      <c r="N40" s="73">
        <v>4</v>
      </c>
      <c r="O40" s="65">
        <v>7500</v>
      </c>
      <c r="P40" s="66">
        <f>Table224578910112[[#This Row],[PEMBULATAN]]*O40</f>
        <v>30000</v>
      </c>
    </row>
    <row r="41" spans="1:16" ht="22.5" customHeight="1" x14ac:dyDescent="0.2">
      <c r="A41" s="114" t="s">
        <v>30</v>
      </c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6"/>
      <c r="M41" s="80">
        <f>SUBTOTAL(109,Table224578910112[KG VOLUME])</f>
        <v>443.25074999999998</v>
      </c>
      <c r="N41" s="69">
        <f>SUM(N3:N40)</f>
        <v>477</v>
      </c>
      <c r="O41" s="117">
        <f>SUM(P3:P40)</f>
        <v>3577500</v>
      </c>
      <c r="P41" s="118"/>
    </row>
    <row r="42" spans="1:16" ht="18" customHeight="1" x14ac:dyDescent="0.2">
      <c r="A42" s="87"/>
      <c r="B42" s="57" t="s">
        <v>42</v>
      </c>
      <c r="C42" s="56"/>
      <c r="D42" s="58" t="s">
        <v>43</v>
      </c>
      <c r="E42" s="87"/>
      <c r="F42" s="87"/>
      <c r="G42" s="87"/>
      <c r="H42" s="87"/>
      <c r="I42" s="87"/>
      <c r="J42" s="87"/>
      <c r="K42" s="87"/>
      <c r="L42" s="87"/>
      <c r="M42" s="88"/>
      <c r="N42" s="89" t="s">
        <v>51</v>
      </c>
      <c r="O42" s="90"/>
      <c r="P42" s="90">
        <f>O41*10%</f>
        <v>357750</v>
      </c>
    </row>
    <row r="43" spans="1:16" ht="18" customHeight="1" thickBot="1" x14ac:dyDescent="0.25">
      <c r="A43" s="87"/>
      <c r="B43" s="57"/>
      <c r="C43" s="56"/>
      <c r="D43" s="58"/>
      <c r="E43" s="87"/>
      <c r="F43" s="87"/>
      <c r="G43" s="87"/>
      <c r="H43" s="87"/>
      <c r="I43" s="87"/>
      <c r="J43" s="87"/>
      <c r="K43" s="87"/>
      <c r="L43" s="87"/>
      <c r="M43" s="88"/>
      <c r="N43" s="91" t="s">
        <v>52</v>
      </c>
      <c r="O43" s="92"/>
      <c r="P43" s="92">
        <f>O41-P42</f>
        <v>3219750</v>
      </c>
    </row>
    <row r="44" spans="1:16" ht="18" customHeight="1" x14ac:dyDescent="0.2">
      <c r="A44" s="11"/>
      <c r="H44" s="64"/>
      <c r="N44" s="63" t="s">
        <v>31</v>
      </c>
      <c r="P44" s="70">
        <f>P43*1%</f>
        <v>32197.5</v>
      </c>
    </row>
    <row r="45" spans="1:16" ht="18" customHeight="1" thickBot="1" x14ac:dyDescent="0.25">
      <c r="A45" s="11"/>
      <c r="H45" s="64"/>
      <c r="N45" s="63" t="s">
        <v>53</v>
      </c>
      <c r="P45" s="72">
        <f>P43*2%</f>
        <v>64395</v>
      </c>
    </row>
    <row r="46" spans="1:16" ht="18" customHeight="1" x14ac:dyDescent="0.2">
      <c r="A46" s="11"/>
      <c r="H46" s="64"/>
      <c r="N46" s="67" t="s">
        <v>32</v>
      </c>
      <c r="O46" s="68"/>
      <c r="P46" s="71">
        <f>P43+P44-P45</f>
        <v>3187552.5</v>
      </c>
    </row>
    <row r="48" spans="1:16" x14ac:dyDescent="0.2">
      <c r="A48" s="11"/>
      <c r="H48" s="64"/>
      <c r="P48" s="72"/>
    </row>
    <row r="49" spans="1:16" x14ac:dyDescent="0.2">
      <c r="A49" s="11"/>
      <c r="H49" s="64"/>
      <c r="O49" s="59"/>
      <c r="P49" s="72"/>
    </row>
    <row r="50" spans="1:16" s="3" customFormat="1" x14ac:dyDescent="0.25">
      <c r="A50" s="11"/>
      <c r="B50" s="2"/>
      <c r="C50" s="2"/>
      <c r="E50" s="12"/>
      <c r="H50" s="64"/>
      <c r="N50" s="15"/>
      <c r="O50" s="15"/>
      <c r="P50" s="15"/>
    </row>
    <row r="51" spans="1:16" s="3" customFormat="1" x14ac:dyDescent="0.25">
      <c r="A51" s="11"/>
      <c r="B51" s="2"/>
      <c r="C51" s="2"/>
      <c r="E51" s="12"/>
      <c r="H51" s="64"/>
      <c r="N51" s="15"/>
      <c r="O51" s="15"/>
      <c r="P51" s="15"/>
    </row>
    <row r="52" spans="1:16" s="3" customFormat="1" x14ac:dyDescent="0.25">
      <c r="A52" s="11"/>
      <c r="B52" s="2"/>
      <c r="C52" s="2"/>
      <c r="E52" s="12"/>
      <c r="H52" s="64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4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4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4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4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4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4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4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4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4"/>
      <c r="N61" s="15"/>
      <c r="O61" s="15"/>
      <c r="P61" s="15"/>
    </row>
  </sheetData>
  <mergeCells count="2">
    <mergeCell ref="A41:L41"/>
    <mergeCell ref="O41:P41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40">
    <cfRule type="duplicateValues" dxfId="15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026_Sicepat_Manado</vt:lpstr>
      <vt:lpstr>BKI032210029223</vt:lpstr>
      <vt:lpstr>'026_Sicepat_Manado'!Print_Titles</vt:lpstr>
      <vt:lpstr>BKI032210029223!Print_Titles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2021-10-21T09:54:41Z</cp:lastPrinted>
  <dcterms:created xsi:type="dcterms:W3CDTF">2021-07-02T11:08:00Z</dcterms:created>
  <dcterms:modified xsi:type="dcterms:W3CDTF">2021-11-19T11:31:09Z</dcterms:modified>
</cp:coreProperties>
</file>