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Performa yang sudah ter invoice\"/>
    </mc:Choice>
  </mc:AlternateContent>
  <bookViews>
    <workbookView xWindow="-120" yWindow="-120" windowWidth="29040" windowHeight="15840" tabRatio="842"/>
  </bookViews>
  <sheets>
    <sheet name="027_Sicepat" sheetId="2" r:id="rId1"/>
    <sheet name="BKI032210038158" sheetId="26" r:id="rId2"/>
    <sheet name="BKI032210038182" sheetId="57" r:id="rId3"/>
    <sheet name="BKI032210038711" sheetId="58" r:id="rId4"/>
  </sheets>
  <definedNames>
    <definedName name="_xlnm.Print_Titles" localSheetId="0">'027_Sicepat'!$2:$17</definedName>
    <definedName name="_xlnm.Print_Titles" localSheetId="1">BKI032210038158!$2:$2</definedName>
    <definedName name="_xlnm.Print_Titles" localSheetId="2">BKI032210038182!$2:$2</definedName>
    <definedName name="_xlnm.Print_Titles" localSheetId="3">BKI032210038711!$2:$2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58" l="1"/>
  <c r="J23" i="2"/>
  <c r="P6" i="58"/>
  <c r="P7" i="58" s="1"/>
  <c r="P9" i="57"/>
  <c r="P8" i="26"/>
  <c r="O7" i="26" l="1"/>
  <c r="E20" i="2"/>
  <c r="E19" i="2"/>
  <c r="E18" i="2"/>
  <c r="B20" i="2" l="1"/>
  <c r="B19" i="2"/>
  <c r="B18" i="2"/>
  <c r="C20" i="2" l="1"/>
  <c r="C19" i="2"/>
  <c r="C18" i="2"/>
  <c r="N5" i="58"/>
  <c r="M5" i="58"/>
  <c r="P4" i="58"/>
  <c r="P3" i="58"/>
  <c r="N8" i="57"/>
  <c r="G19" i="2" s="1"/>
  <c r="M8" i="57"/>
  <c r="P7" i="57"/>
  <c r="P6" i="57"/>
  <c r="P5" i="57"/>
  <c r="P4" i="57"/>
  <c r="P3" i="57"/>
  <c r="O8" i="57" l="1"/>
  <c r="P10" i="57" s="1"/>
  <c r="P11" i="57" s="1"/>
  <c r="P9" i="58"/>
  <c r="P8" i="58"/>
  <c r="P10" i="58" s="1"/>
  <c r="L21" i="2" s="1"/>
  <c r="P12" i="57" l="1"/>
  <c r="P13" i="57" s="1"/>
  <c r="I26" i="2"/>
  <c r="I25" i="2"/>
  <c r="I27" i="2" s="1"/>
  <c r="P4" i="26"/>
  <c r="P5" i="26"/>
  <c r="P6" i="26"/>
  <c r="N7" i="26" l="1"/>
  <c r="G18" i="2" s="1"/>
  <c r="M7" i="26"/>
  <c r="P3" i="26"/>
  <c r="P9" i="26" l="1"/>
  <c r="P10" i="26" l="1"/>
  <c r="P11" i="26"/>
  <c r="P12" i="26" l="1"/>
  <c r="A19" i="2"/>
  <c r="A20" i="2" s="1"/>
  <c r="J20" i="2"/>
  <c r="J19" i="2"/>
  <c r="I38" i="2" l="1"/>
  <c r="J18" i="2"/>
  <c r="J21" i="2" l="1"/>
  <c r="J24" i="2" s="1"/>
  <c r="J26" i="2" l="1"/>
  <c r="J25" i="2"/>
  <c r="J27" i="2" l="1"/>
</calcChain>
</file>

<file path=xl/sharedStrings.xml><?xml version="1.0" encoding="utf-8"?>
<sst xmlns="http://schemas.openxmlformats.org/spreadsheetml/2006/main" count="169" uniqueCount="82">
  <si>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</si>
  <si>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</si>
  <si>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</si>
  <si>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</si>
  <si>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</si>
  <si>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</si>
  <si>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</si>
  <si>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</si>
  <si>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</si>
  <si>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</si>
  <si>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</si>
  <si>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</si>
  <si>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</si>
  <si>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</si>
  <si>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</si>
  <si>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</si>
  <si>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</si>
  <si>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</si>
  <si>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</si>
  <si>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</si>
  <si>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</si>
  <si>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</si>
  <si>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</si>
  <si>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</si>
  <si>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</si>
  <si>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</si>
  <si>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</si>
  <si>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</si>
  <si>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</si>
  <si>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</si>
  <si>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</si>
  <si>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</si>
  <si>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</si>
  <si>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</si>
  <si>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</si>
  <si>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</si>
  <si>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</si>
  <si>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</si>
  <si>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</si>
  <si>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</si>
  <si>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</si>
  <si>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</si>
  <si>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</si>
  <si>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</si>
  <si>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</si>
  <si>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</si>
  <si>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</si>
  <si>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</si>
  <si>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</si>
  <si>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</si>
  <si>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</si>
  <si>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</si>
  <si>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</si>
  <si>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</si>
  <si>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</si>
  <si>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</si>
  <si>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DMD/2108/22/MZUT8546</t>
  </si>
  <si>
    <t>GSK210822CZY093</t>
  </si>
  <si>
    <t>GSK210822OSV798</t>
  </si>
  <si>
    <t>GSK210822ZKY652</t>
  </si>
  <si>
    <t>GSK210822YUN160</t>
  </si>
  <si>
    <t>DMP AMQ (AMBON)</t>
  </si>
  <si>
    <t>KM PRAKASA PACIFIC</t>
  </si>
  <si>
    <t>ALWI</t>
  </si>
  <si>
    <t>DMD/2108/24/CWZP3698</t>
  </si>
  <si>
    <t>GSK210824CQD159</t>
  </si>
  <si>
    <t>GSK210824LFJ872</t>
  </si>
  <si>
    <t>GSK210824RDU542</t>
  </si>
  <si>
    <t>GSK210824TYO917</t>
  </si>
  <si>
    <t>GSK210824OQB597</t>
  </si>
  <si>
    <t>DMD/2108/25/OTFW1425</t>
  </si>
  <si>
    <t>GSK210825IHP342</t>
  </si>
  <si>
    <t>GSK210825TSI421</t>
  </si>
  <si>
    <t>PENGIRIMAN BARANG TUJUAN AMBON</t>
  </si>
  <si>
    <t>AMBON</t>
  </si>
  <si>
    <t>AGUSTUS</t>
  </si>
  <si>
    <t>BKI032210038158</t>
  </si>
  <si>
    <t>BKI032210038182</t>
  </si>
  <si>
    <t>BKI032210038711</t>
  </si>
  <si>
    <t xml:space="preserve"> 027/PCI/PI/XI/21</t>
  </si>
  <si>
    <t xml:space="preserve"> 04 November 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</si>
  <si>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Delapan Ratus Empat Puluh Satu Ribu Sembilan Ratus Sembilan Puluh Dua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</si>
</sst>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5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7</xdr:col>
      <xdr:colOff>9525</xdr:colOff>
      <xdr:row>38</xdr:row>
      <xdr:rowOff>10829</xdr:rowOff>
    </xdr:from>
    <xdr:to>
      <xdr:col>10</xdr:col>
      <xdr:colOff>419100</xdr:colOff>
      <xdr:row>44</xdr:row>
      <xdr:rowOff>57149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930722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6" totalsRowShown="0" headerRowDxfId="49" dataDxfId="47" headerRowBorderDxfId="48">
  <tableColumns count="12">
    <tableColumn id="1" name="NOMOR" dataDxfId="46" dataCellStyle="Normal"/>
    <tableColumn id="3" name="TUJUAN" dataDxfId="45" dataCellStyle="Normal"/>
    <tableColumn id="16" name="Pick Up" dataDxfId="44"/>
    <tableColumn id="14" name="KAPAL" dataDxfId="43"/>
    <tableColumn id="15" name="ETD Kapal" dataDxfId="42"/>
    <tableColumn id="10" name="KETERANGAN" dataDxfId="41" dataCellStyle="Normal"/>
    <tableColumn id="5" name="P" dataDxfId="40" dataCellStyle="Normal"/>
    <tableColumn id="6" name="L" dataDxfId="39" dataCellStyle="Normal"/>
    <tableColumn id="7" name="T" dataDxfId="38" dataCellStyle="Normal"/>
    <tableColumn id="4" name="ACT KG" dataDxfId="37" dataCellStyle="Normal"/>
    <tableColumn id="8" name="KG VOLUME" dataDxfId="36" dataCellStyle="Normal"/>
    <tableColumn id="19" name="PEMBULATAN" dataDxfId="35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7" totalsRowShown="0" headerRowDxfId="31" dataDxfId="29" headerRowBorderDxfId="30">
  <tableColumns count="12">
    <tableColumn id="1" name="NOMOR" dataDxfId="28" dataCellStyle="Normal"/>
    <tableColumn id="3" name="TUJUAN" dataDxfId="27" dataCellStyle="Normal"/>
    <tableColumn id="16" name="Pick Up" dataDxfId="26"/>
    <tableColumn id="14" name="KAPAL" dataDxfId="25"/>
    <tableColumn id="15" name="ETD Kapal" dataDxfId="24"/>
    <tableColumn id="10" name="KETERANGAN" dataDxfId="23" dataCellStyle="Normal"/>
    <tableColumn id="5" name="P" dataDxfId="22" dataCellStyle="Normal"/>
    <tableColumn id="6" name="L" dataDxfId="21" dataCellStyle="Normal"/>
    <tableColumn id="7" name="T" dataDxfId="20" dataCellStyle="Normal"/>
    <tableColumn id="4" name="ACT KG" dataDxfId="19" dataCellStyle="Normal"/>
    <tableColumn id="8" name="KG VOLUME" dataDxfId="18" dataCellStyle="Normal"/>
    <tableColumn id="19" name="PEMBULATAN" dataDxfId="17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4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5"/>
  <sheetViews>
    <sheetView tabSelected="1" topLeftCell="A16" workbookViewId="0">
      <selection activeCell="E26" sqref="E26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01" t="s">
        <v>14</v>
      </c>
      <c r="B10" s="102"/>
      <c r="C10" s="102"/>
      <c r="D10" s="102"/>
      <c r="E10" s="102"/>
      <c r="F10" s="102"/>
      <c r="G10" s="102"/>
      <c r="H10" s="102"/>
      <c r="I10" s="102"/>
      <c r="J10" s="103"/>
    </row>
    <row r="12" spans="1:10" x14ac:dyDescent="0.25">
      <c r="A12" s="18" t="s">
        <v>15</v>
      </c>
      <c r="B12" s="18" t="s">
        <v>16</v>
      </c>
      <c r="G12" s="100" t="s">
        <v>49</v>
      </c>
      <c r="H12" s="100"/>
      <c r="I12" s="23" t="s">
        <v>17</v>
      </c>
      <c r="J12" s="24" t="s">
        <v>79</v>
      </c>
    </row>
    <row r="13" spans="1:10" x14ac:dyDescent="0.25">
      <c r="G13" s="100" t="s">
        <v>18</v>
      </c>
      <c r="H13" s="100"/>
      <c r="I13" s="23" t="s">
        <v>17</v>
      </c>
      <c r="J13" s="25" t="s">
        <v>80</v>
      </c>
    </row>
    <row r="14" spans="1:10" x14ac:dyDescent="0.25">
      <c r="G14" s="100" t="s">
        <v>50</v>
      </c>
      <c r="H14" s="100"/>
      <c r="I14" s="23" t="s">
        <v>17</v>
      </c>
      <c r="J14" s="18" t="s">
        <v>74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75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04" t="s">
        <v>28</v>
      </c>
      <c r="I17" s="105"/>
      <c r="J17" s="29" t="s">
        <v>29</v>
      </c>
    </row>
    <row r="18" spans="1:12" ht="48" customHeight="1" x14ac:dyDescent="0.25">
      <c r="A18" s="30">
        <v>1</v>
      </c>
      <c r="B18" s="31">
        <f>BKI032210038158!E3</f>
        <v>44430</v>
      </c>
      <c r="C18" s="85" t="str">
        <f>BKI032210038158!A3</f>
        <v>BKI032210038158</v>
      </c>
      <c r="D18" s="32" t="s">
        <v>73</v>
      </c>
      <c r="E18" s="32" t="str">
        <f>BKI032210038158!D3</f>
        <v>DMP AMQ (AMBON)</v>
      </c>
      <c r="F18" s="33">
        <v>4</v>
      </c>
      <c r="G18" s="34">
        <f>BKI032210038158!N7</f>
        <v>103</v>
      </c>
      <c r="H18" s="106">
        <v>14000</v>
      </c>
      <c r="I18" s="107"/>
      <c r="J18" s="35">
        <f>G18*H18</f>
        <v>1442000</v>
      </c>
      <c r="L18"/>
    </row>
    <row r="19" spans="1:12" ht="48" customHeight="1" x14ac:dyDescent="0.25">
      <c r="A19" s="30">
        <f>A18+1</f>
        <v>2</v>
      </c>
      <c r="B19" s="31">
        <f>BKI032210038182!E3</f>
        <v>44432</v>
      </c>
      <c r="C19" s="85" t="str">
        <f>BKI032210038182!A3</f>
        <v>BKI032210038182</v>
      </c>
      <c r="D19" s="32" t="s">
        <v>73</v>
      </c>
      <c r="E19" s="32" t="str">
        <f>BKI032210038158!D4</f>
        <v>DMP AMQ (AMBON)</v>
      </c>
      <c r="F19" s="33">
        <v>5</v>
      </c>
      <c r="G19" s="33">
        <f>BKI032210038182!N8</f>
        <v>105</v>
      </c>
      <c r="H19" s="106">
        <v>14000</v>
      </c>
      <c r="I19" s="107"/>
      <c r="J19" s="35">
        <f t="shared" ref="J19:J20" si="0">G19*H19</f>
        <v>1470000</v>
      </c>
      <c r="L19"/>
    </row>
    <row r="20" spans="1:12" ht="48" customHeight="1" x14ac:dyDescent="0.25">
      <c r="A20" s="30">
        <f t="shared" ref="A20" si="1">A19+1</f>
        <v>3</v>
      </c>
      <c r="B20" s="31">
        <f>BKI032210038711!E3</f>
        <v>44433</v>
      </c>
      <c r="C20" s="85" t="str">
        <f>BKI032210038711!A3</f>
        <v>BKI032210038711</v>
      </c>
      <c r="D20" s="32" t="s">
        <v>73</v>
      </c>
      <c r="E20" s="32" t="str">
        <f>BKI032210038158!D5</f>
        <v>DMP AMQ (AMBON)</v>
      </c>
      <c r="F20" s="33">
        <v>2</v>
      </c>
      <c r="G20" s="33">
        <v>100</v>
      </c>
      <c r="H20" s="106">
        <v>14000</v>
      </c>
      <c r="I20" s="107"/>
      <c r="J20" s="35">
        <f t="shared" si="0"/>
        <v>1400000</v>
      </c>
      <c r="L20"/>
    </row>
    <row r="21" spans="1:12" ht="32.25" customHeight="1" thickBot="1" x14ac:dyDescent="0.3">
      <c r="A21" s="108" t="s">
        <v>30</v>
      </c>
      <c r="B21" s="109"/>
      <c r="C21" s="109"/>
      <c r="D21" s="109"/>
      <c r="E21" s="109"/>
      <c r="F21" s="109"/>
      <c r="G21" s="109"/>
      <c r="H21" s="109"/>
      <c r="I21" s="110"/>
      <c r="J21" s="36">
        <f>SUM(J18:J20)</f>
        <v>4312000</v>
      </c>
      <c r="L21" s="83">
        <f>BKI032210038158!P12+BKI032210038182!P13+BKI032210038711!P10</f>
        <v>2856546</v>
      </c>
    </row>
    <row r="22" spans="1:12" x14ac:dyDescent="0.25">
      <c r="A22" s="111"/>
      <c r="B22" s="111"/>
      <c r="C22" s="37"/>
      <c r="D22" s="37"/>
      <c r="E22" s="37"/>
      <c r="F22" s="37"/>
      <c r="G22" s="37"/>
      <c r="H22" s="38"/>
      <c r="I22" s="38"/>
      <c r="J22" s="39"/>
    </row>
    <row r="23" spans="1:12" x14ac:dyDescent="0.25">
      <c r="A23" s="86"/>
      <c r="B23" s="86"/>
      <c r="C23" s="86"/>
      <c r="D23" s="86"/>
      <c r="E23" s="86"/>
      <c r="F23" s="86"/>
      <c r="G23" s="40" t="s">
        <v>51</v>
      </c>
      <c r="H23" s="40"/>
      <c r="I23" s="38"/>
      <c r="J23" s="39">
        <f>J21*10%</f>
        <v>431200</v>
      </c>
      <c r="L23" s="41"/>
    </row>
    <row r="24" spans="1:12" x14ac:dyDescent="0.25">
      <c r="A24" s="86"/>
      <c r="B24" s="86"/>
      <c r="C24" s="86"/>
      <c r="D24" s="86"/>
      <c r="E24" s="86"/>
      <c r="F24" s="86"/>
      <c r="G24" s="93" t="s">
        <v>52</v>
      </c>
      <c r="H24" s="93"/>
      <c r="I24" s="94"/>
      <c r="J24" s="96">
        <f>J21-J23</f>
        <v>3880800</v>
      </c>
      <c r="L24" s="41"/>
    </row>
    <row r="25" spans="1:12" x14ac:dyDescent="0.25">
      <c r="A25" s="86"/>
      <c r="B25" s="86"/>
      <c r="C25" s="86"/>
      <c r="D25" s="86"/>
      <c r="E25" s="86"/>
      <c r="F25" s="86"/>
      <c r="G25" s="40" t="s">
        <v>31</v>
      </c>
      <c r="H25" s="40"/>
      <c r="I25" s="41" t="e">
        <f>#REF!*1%</f>
        <v>#REF!</v>
      </c>
      <c r="J25" s="39">
        <f>J24*1%</f>
        <v>38808</v>
      </c>
    </row>
    <row r="26" spans="1:12" ht="16.5" thickBot="1" x14ac:dyDescent="0.3">
      <c r="A26" s="86"/>
      <c r="B26" s="86"/>
      <c r="C26" s="86"/>
      <c r="D26" s="86"/>
      <c r="E26" s="86"/>
      <c r="F26" s="86"/>
      <c r="G26" s="95" t="s">
        <v>54</v>
      </c>
      <c r="H26" s="95"/>
      <c r="I26" s="42">
        <f>I22*10%</f>
        <v>0</v>
      </c>
      <c r="J26" s="42">
        <f>J24*2%</f>
        <v>77616</v>
      </c>
    </row>
    <row r="27" spans="1:12" x14ac:dyDescent="0.25">
      <c r="E27" s="17"/>
      <c r="F27" s="17"/>
      <c r="G27" s="43" t="s">
        <v>55</v>
      </c>
      <c r="H27" s="43"/>
      <c r="I27" s="44" t="e">
        <f>I21+I25</f>
        <v>#REF!</v>
      </c>
      <c r="J27" s="44">
        <f>J24+J25-J26</f>
        <v>3841992</v>
      </c>
    </row>
    <row r="28" spans="1:12" x14ac:dyDescent="0.25">
      <c r="E28" s="17"/>
      <c r="F28" s="17"/>
      <c r="G28" s="43"/>
      <c r="H28" s="43"/>
      <c r="I28" s="44"/>
      <c r="J28" s="44"/>
    </row>
    <row r="29" spans="1:12" x14ac:dyDescent="0.25">
      <c r="A29" s="17" t="s">
        <v>81</v>
      </c>
      <c r="D29" s="17"/>
      <c r="E29" s="17"/>
      <c r="F29" s="17"/>
      <c r="G29" s="17"/>
      <c r="H29" s="43"/>
      <c r="I29" s="43"/>
      <c r="J29" s="44"/>
    </row>
    <row r="30" spans="1:12" x14ac:dyDescent="0.25">
      <c r="A30" s="45"/>
      <c r="D30" s="17"/>
      <c r="E30" s="17"/>
      <c r="F30" s="17"/>
      <c r="G30" s="17"/>
      <c r="H30" s="43"/>
      <c r="I30" s="43"/>
      <c r="J30" s="44"/>
    </row>
    <row r="31" spans="1:12" x14ac:dyDescent="0.25">
      <c r="D31" s="17"/>
      <c r="E31" s="17"/>
      <c r="F31" s="17"/>
      <c r="G31" s="17"/>
      <c r="H31" s="43"/>
      <c r="I31" s="43"/>
      <c r="J31" s="44"/>
    </row>
    <row r="32" spans="1:12" x14ac:dyDescent="0.25">
      <c r="A32" s="46" t="s">
        <v>33</v>
      </c>
    </row>
    <row r="33" spans="1:10" x14ac:dyDescent="0.25">
      <c r="A33" s="47" t="s">
        <v>34</v>
      </c>
      <c r="B33" s="48"/>
      <c r="C33" s="48"/>
      <c r="D33" s="49"/>
      <c r="E33" s="49"/>
      <c r="F33" s="49"/>
      <c r="G33" s="49"/>
    </row>
    <row r="34" spans="1:10" x14ac:dyDescent="0.25">
      <c r="A34" s="47" t="s">
        <v>35</v>
      </c>
      <c r="B34" s="48"/>
      <c r="C34" s="48"/>
      <c r="D34" s="49"/>
      <c r="E34" s="49"/>
      <c r="F34" s="49"/>
      <c r="G34" s="49"/>
    </row>
    <row r="35" spans="1:10" x14ac:dyDescent="0.25">
      <c r="A35" s="50" t="s">
        <v>36</v>
      </c>
      <c r="B35" s="51"/>
      <c r="C35" s="51"/>
      <c r="D35" s="49"/>
      <c r="E35" s="49"/>
      <c r="F35" s="49"/>
      <c r="G35" s="49"/>
    </row>
    <row r="36" spans="1:10" x14ac:dyDescent="0.25">
      <c r="A36" s="52" t="s">
        <v>8</v>
      </c>
      <c r="B36" s="53"/>
      <c r="C36" s="53"/>
      <c r="D36" s="49"/>
      <c r="E36" s="49"/>
      <c r="F36" s="49"/>
      <c r="G36" s="49"/>
    </row>
    <row r="37" spans="1:10" x14ac:dyDescent="0.25">
      <c r="A37" s="54"/>
      <c r="B37" s="54"/>
      <c r="C37" s="54"/>
    </row>
    <row r="38" spans="1:10" x14ac:dyDescent="0.25">
      <c r="H38" s="55" t="s">
        <v>37</v>
      </c>
      <c r="I38" s="97" t="str">
        <f>+J13</f>
        <v xml:space="preserve"> 04 November 21</v>
      </c>
      <c r="J38" s="98"/>
    </row>
    <row r="42" spans="1:10" ht="18" customHeight="1" x14ac:dyDescent="0.25"/>
    <row r="43" spans="1:10" ht="17.25" customHeight="1" x14ac:dyDescent="0.25"/>
    <row r="45" spans="1:10" x14ac:dyDescent="0.25">
      <c r="H45" s="99" t="s">
        <v>38</v>
      </c>
      <c r="I45" s="99"/>
      <c r="J45" s="99"/>
    </row>
  </sheetData>
  <mergeCells count="12">
    <mergeCell ref="A10:J10"/>
    <mergeCell ref="H17:I17"/>
    <mergeCell ref="H18:I18"/>
    <mergeCell ref="A21:I21"/>
    <mergeCell ref="A22:B22"/>
    <mergeCell ref="H19:I19"/>
    <mergeCell ref="H20:I20"/>
    <mergeCell ref="I38:J38"/>
    <mergeCell ref="H45:J45"/>
    <mergeCell ref="G14:H14"/>
    <mergeCell ref="G13:H13"/>
    <mergeCell ref="G12:H12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E12" sqref="E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76</v>
      </c>
      <c r="B3" s="75" t="s">
        <v>56</v>
      </c>
      <c r="C3" s="9" t="s">
        <v>57</v>
      </c>
      <c r="D3" s="77" t="s">
        <v>61</v>
      </c>
      <c r="E3" s="13">
        <v>44430</v>
      </c>
      <c r="F3" s="77" t="s">
        <v>62</v>
      </c>
      <c r="G3" s="13">
        <v>44443</v>
      </c>
      <c r="H3" s="10" t="s">
        <v>63</v>
      </c>
      <c r="I3" s="1">
        <v>150</v>
      </c>
      <c r="J3" s="1">
        <v>64</v>
      </c>
      <c r="K3" s="1">
        <v>10</v>
      </c>
      <c r="L3" s="1">
        <v>12</v>
      </c>
      <c r="M3" s="81">
        <v>24</v>
      </c>
      <c r="N3" s="8">
        <v>24</v>
      </c>
      <c r="O3" s="65">
        <v>14000</v>
      </c>
      <c r="P3" s="66">
        <f>Table224578910112[[#This Row],[PEMBULATAN]]*O3</f>
        <v>336000</v>
      </c>
    </row>
    <row r="4" spans="1:16" ht="26.25" customHeight="1" x14ac:dyDescent="0.2">
      <c r="A4" s="14"/>
      <c r="B4" s="76"/>
      <c r="C4" s="9" t="s">
        <v>58</v>
      </c>
      <c r="D4" s="77" t="s">
        <v>61</v>
      </c>
      <c r="E4" s="13">
        <v>44430</v>
      </c>
      <c r="F4" s="77" t="s">
        <v>62</v>
      </c>
      <c r="G4" s="13">
        <v>44443</v>
      </c>
      <c r="H4" s="10" t="s">
        <v>63</v>
      </c>
      <c r="I4" s="1">
        <v>150</v>
      </c>
      <c r="J4" s="1">
        <v>64</v>
      </c>
      <c r="K4" s="1">
        <v>10</v>
      </c>
      <c r="L4" s="1">
        <v>12</v>
      </c>
      <c r="M4" s="81">
        <v>24</v>
      </c>
      <c r="N4" s="8">
        <v>24</v>
      </c>
      <c r="O4" s="65">
        <v>14000</v>
      </c>
      <c r="P4" s="66">
        <f>Table224578910112[[#This Row],[PEMBULATAN]]*O4</f>
        <v>336000</v>
      </c>
    </row>
    <row r="5" spans="1:16" ht="26.25" customHeight="1" x14ac:dyDescent="0.2">
      <c r="A5" s="14"/>
      <c r="B5" s="14"/>
      <c r="C5" s="9" t="s">
        <v>59</v>
      </c>
      <c r="D5" s="77" t="s">
        <v>61</v>
      </c>
      <c r="E5" s="13">
        <v>44430</v>
      </c>
      <c r="F5" s="77" t="s">
        <v>62</v>
      </c>
      <c r="G5" s="13">
        <v>44443</v>
      </c>
      <c r="H5" s="10" t="s">
        <v>63</v>
      </c>
      <c r="I5" s="1">
        <v>60</v>
      </c>
      <c r="J5" s="1">
        <v>60</v>
      </c>
      <c r="K5" s="1">
        <v>10</v>
      </c>
      <c r="L5" s="1">
        <v>12</v>
      </c>
      <c r="M5" s="81">
        <v>9</v>
      </c>
      <c r="N5" s="8">
        <v>12</v>
      </c>
      <c r="O5" s="65">
        <v>14000</v>
      </c>
      <c r="P5" s="66">
        <f>Table224578910112[[#This Row],[PEMBULATAN]]*O5</f>
        <v>168000</v>
      </c>
    </row>
    <row r="6" spans="1:16" ht="26.25" customHeight="1" x14ac:dyDescent="0.2">
      <c r="A6" s="14"/>
      <c r="B6" s="14"/>
      <c r="C6" s="74" t="s">
        <v>60</v>
      </c>
      <c r="D6" s="79" t="s">
        <v>61</v>
      </c>
      <c r="E6" s="13">
        <v>44430</v>
      </c>
      <c r="F6" s="77" t="s">
        <v>62</v>
      </c>
      <c r="G6" s="13">
        <v>44443</v>
      </c>
      <c r="H6" s="78" t="s">
        <v>63</v>
      </c>
      <c r="I6" s="16">
        <v>82</v>
      </c>
      <c r="J6" s="16">
        <v>54</v>
      </c>
      <c r="K6" s="16">
        <v>39</v>
      </c>
      <c r="L6" s="16">
        <v>14</v>
      </c>
      <c r="M6" s="82">
        <v>43.173000000000002</v>
      </c>
      <c r="N6" s="73">
        <v>43</v>
      </c>
      <c r="O6" s="65">
        <v>14000</v>
      </c>
      <c r="P6" s="66">
        <f>Table224578910112[[#This Row],[PEMBULATAN]]*O6</f>
        <v>602000</v>
      </c>
    </row>
    <row r="7" spans="1:16" ht="22.5" customHeight="1" x14ac:dyDescent="0.2">
      <c r="A7" s="112" t="s">
        <v>30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4"/>
      <c r="M7" s="80">
        <f>SUBTOTAL(109,Table224578910112[KG VOLUME])</f>
        <v>100.173</v>
      </c>
      <c r="N7" s="69">
        <f>SUM(N3:N6)</f>
        <v>103</v>
      </c>
      <c r="O7" s="115">
        <f>SUM(P3:P6)</f>
        <v>1442000</v>
      </c>
      <c r="P7" s="116"/>
    </row>
    <row r="8" spans="1:16" ht="18" customHeight="1" x14ac:dyDescent="0.2">
      <c r="A8" s="87"/>
      <c r="B8" s="57" t="s">
        <v>42</v>
      </c>
      <c r="C8" s="56"/>
      <c r="D8" s="58" t="s">
        <v>43</v>
      </c>
      <c r="E8" s="87"/>
      <c r="F8" s="87"/>
      <c r="G8" s="87"/>
      <c r="H8" s="87"/>
      <c r="I8" s="87"/>
      <c r="J8" s="87"/>
      <c r="K8" s="87"/>
      <c r="L8" s="87"/>
      <c r="M8" s="88"/>
      <c r="N8" s="89" t="s">
        <v>51</v>
      </c>
      <c r="O8" s="90"/>
      <c r="P8" s="90">
        <f>O7*10%</f>
        <v>144200</v>
      </c>
    </row>
    <row r="9" spans="1:16" ht="18" customHeight="1" thickBot="1" x14ac:dyDescent="0.25">
      <c r="A9" s="87"/>
      <c r="B9" s="57"/>
      <c r="C9" s="56"/>
      <c r="D9" s="58"/>
      <c r="E9" s="87"/>
      <c r="F9" s="87"/>
      <c r="G9" s="87"/>
      <c r="H9" s="87"/>
      <c r="I9" s="87"/>
      <c r="J9" s="87"/>
      <c r="K9" s="87"/>
      <c r="L9" s="87"/>
      <c r="M9" s="88"/>
      <c r="N9" s="91" t="s">
        <v>52</v>
      </c>
      <c r="O9" s="92"/>
      <c r="P9" s="92">
        <f>O7-P8</f>
        <v>1297800</v>
      </c>
    </row>
    <row r="10" spans="1:16" ht="18" customHeight="1" x14ac:dyDescent="0.2">
      <c r="A10" s="11"/>
      <c r="H10" s="64"/>
      <c r="N10" s="63" t="s">
        <v>31</v>
      </c>
      <c r="P10" s="70">
        <f>P9*1%</f>
        <v>12978</v>
      </c>
    </row>
    <row r="11" spans="1:16" ht="18" customHeight="1" thickBot="1" x14ac:dyDescent="0.25">
      <c r="A11" s="11"/>
      <c r="H11" s="64"/>
      <c r="N11" s="63" t="s">
        <v>53</v>
      </c>
      <c r="P11" s="72">
        <f>P9*2%</f>
        <v>25956</v>
      </c>
    </row>
    <row r="12" spans="1:16" ht="18" customHeight="1" x14ac:dyDescent="0.2">
      <c r="A12" s="11"/>
      <c r="H12" s="64"/>
      <c r="N12" s="67" t="s">
        <v>32</v>
      </c>
      <c r="O12" s="68"/>
      <c r="P12" s="71">
        <f>P9+P10-P11</f>
        <v>1284822</v>
      </c>
    </row>
    <row r="14" spans="1:16" x14ac:dyDescent="0.2">
      <c r="A14" s="11"/>
      <c r="H14" s="64"/>
      <c r="P14" s="72"/>
    </row>
    <row r="15" spans="1:16" x14ac:dyDescent="0.2">
      <c r="A15" s="11"/>
      <c r="H15" s="64"/>
      <c r="O15" s="59"/>
      <c r="P15" s="72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52" priority="2"/>
  </conditionalFormatting>
  <conditionalFormatting sqref="B4">
    <cfRule type="duplicateValues" dxfId="51" priority="1"/>
  </conditionalFormatting>
  <conditionalFormatting sqref="B5:B6">
    <cfRule type="duplicateValues" dxfId="50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6" activePane="bottomRight" state="frozen"/>
      <selection pane="topRight" activeCell="B1" sqref="B1"/>
      <selection pane="bottomLeft" activeCell="A3" sqref="A3"/>
      <selection pane="bottomRight" activeCell="P9" sqref="P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77</v>
      </c>
      <c r="B3" s="75" t="s">
        <v>64</v>
      </c>
      <c r="C3" s="9" t="s">
        <v>65</v>
      </c>
      <c r="D3" s="77" t="s">
        <v>61</v>
      </c>
      <c r="E3" s="13">
        <v>44432</v>
      </c>
      <c r="F3" s="77" t="s">
        <v>62</v>
      </c>
      <c r="G3" s="13">
        <v>44443</v>
      </c>
      <c r="H3" s="10" t="s">
        <v>63</v>
      </c>
      <c r="I3" s="1">
        <v>56</v>
      </c>
      <c r="J3" s="1">
        <v>39</v>
      </c>
      <c r="K3" s="1">
        <v>39</v>
      </c>
      <c r="L3" s="1">
        <v>10</v>
      </c>
      <c r="M3" s="81">
        <v>21.294</v>
      </c>
      <c r="N3" s="8">
        <v>21</v>
      </c>
      <c r="O3" s="65">
        <v>14000</v>
      </c>
      <c r="P3" s="66">
        <f>Table2245789101123[[#This Row],[PEMBULATAN]]*O3</f>
        <v>294000</v>
      </c>
    </row>
    <row r="4" spans="1:16" ht="26.25" customHeight="1" x14ac:dyDescent="0.2">
      <c r="A4" s="14"/>
      <c r="B4" s="76"/>
      <c r="C4" s="9" t="s">
        <v>66</v>
      </c>
      <c r="D4" s="77" t="s">
        <v>61</v>
      </c>
      <c r="E4" s="13">
        <v>44432</v>
      </c>
      <c r="F4" s="77" t="s">
        <v>62</v>
      </c>
      <c r="G4" s="13">
        <v>44443</v>
      </c>
      <c r="H4" s="10" t="s">
        <v>63</v>
      </c>
      <c r="I4" s="1">
        <v>56</v>
      </c>
      <c r="J4" s="1">
        <v>39</v>
      </c>
      <c r="K4" s="1">
        <v>39</v>
      </c>
      <c r="L4" s="1">
        <v>10</v>
      </c>
      <c r="M4" s="81">
        <v>21.294</v>
      </c>
      <c r="N4" s="8">
        <v>21</v>
      </c>
      <c r="O4" s="65">
        <v>14000</v>
      </c>
      <c r="P4" s="66">
        <f>Table2245789101123[[#This Row],[PEMBULATAN]]*O4</f>
        <v>294000</v>
      </c>
    </row>
    <row r="5" spans="1:16" ht="26.25" customHeight="1" x14ac:dyDescent="0.2">
      <c r="A5" s="14"/>
      <c r="B5" s="14"/>
      <c r="C5" s="9" t="s">
        <v>67</v>
      </c>
      <c r="D5" s="77" t="s">
        <v>61</v>
      </c>
      <c r="E5" s="13">
        <v>44432</v>
      </c>
      <c r="F5" s="77" t="s">
        <v>62</v>
      </c>
      <c r="G5" s="13">
        <v>44443</v>
      </c>
      <c r="H5" s="10" t="s">
        <v>63</v>
      </c>
      <c r="I5" s="1">
        <v>56</v>
      </c>
      <c r="J5" s="1">
        <v>39</v>
      </c>
      <c r="K5" s="1">
        <v>39</v>
      </c>
      <c r="L5" s="1">
        <v>10</v>
      </c>
      <c r="M5" s="81">
        <v>21.294</v>
      </c>
      <c r="N5" s="8">
        <v>21</v>
      </c>
      <c r="O5" s="65">
        <v>14000</v>
      </c>
      <c r="P5" s="66">
        <f>Table2245789101123[[#This Row],[PEMBULATAN]]*O5</f>
        <v>294000</v>
      </c>
    </row>
    <row r="6" spans="1:16" ht="26.25" customHeight="1" x14ac:dyDescent="0.2">
      <c r="A6" s="14"/>
      <c r="B6" s="14"/>
      <c r="C6" s="74" t="s">
        <v>68</v>
      </c>
      <c r="D6" s="79" t="s">
        <v>61</v>
      </c>
      <c r="E6" s="13">
        <v>44432</v>
      </c>
      <c r="F6" s="77" t="s">
        <v>62</v>
      </c>
      <c r="G6" s="13">
        <v>44443</v>
      </c>
      <c r="H6" s="78" t="s">
        <v>63</v>
      </c>
      <c r="I6" s="16">
        <v>56</v>
      </c>
      <c r="J6" s="16">
        <v>39</v>
      </c>
      <c r="K6" s="16">
        <v>39</v>
      </c>
      <c r="L6" s="16">
        <v>10</v>
      </c>
      <c r="M6" s="82">
        <v>21.294</v>
      </c>
      <c r="N6" s="73">
        <v>21</v>
      </c>
      <c r="O6" s="65">
        <v>14000</v>
      </c>
      <c r="P6" s="66">
        <f>Table2245789101123[[#This Row],[PEMBULATAN]]*O6</f>
        <v>294000</v>
      </c>
    </row>
    <row r="7" spans="1:16" ht="26.25" customHeight="1" x14ac:dyDescent="0.2">
      <c r="A7" s="14"/>
      <c r="B7" s="14"/>
      <c r="C7" s="74" t="s">
        <v>69</v>
      </c>
      <c r="D7" s="79" t="s">
        <v>61</v>
      </c>
      <c r="E7" s="13">
        <v>44432</v>
      </c>
      <c r="F7" s="77" t="s">
        <v>62</v>
      </c>
      <c r="G7" s="13">
        <v>44443</v>
      </c>
      <c r="H7" s="78" t="s">
        <v>63</v>
      </c>
      <c r="I7" s="16">
        <v>56</v>
      </c>
      <c r="J7" s="16">
        <v>39</v>
      </c>
      <c r="K7" s="16">
        <v>39</v>
      </c>
      <c r="L7" s="16">
        <v>10</v>
      </c>
      <c r="M7" s="82">
        <v>21.294</v>
      </c>
      <c r="N7" s="73">
        <v>21</v>
      </c>
      <c r="O7" s="65">
        <v>14000</v>
      </c>
      <c r="P7" s="66">
        <f>Table2245789101123[[#This Row],[PEMBULATAN]]*O7</f>
        <v>294000</v>
      </c>
    </row>
    <row r="8" spans="1:16" ht="22.5" customHeight="1" x14ac:dyDescent="0.2">
      <c r="A8" s="112" t="s">
        <v>30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4"/>
      <c r="M8" s="80">
        <f>SUBTOTAL(109,Table2245789101123[KG VOLUME])</f>
        <v>106.47</v>
      </c>
      <c r="N8" s="69">
        <f>SUM(N3:N7)</f>
        <v>105</v>
      </c>
      <c r="O8" s="115">
        <f>SUM(P3:P7)</f>
        <v>1470000</v>
      </c>
      <c r="P8" s="116"/>
    </row>
    <row r="9" spans="1:16" ht="18" customHeight="1" x14ac:dyDescent="0.2">
      <c r="A9" s="87"/>
      <c r="B9" s="57" t="s">
        <v>42</v>
      </c>
      <c r="C9" s="56"/>
      <c r="D9" s="58" t="s">
        <v>43</v>
      </c>
      <c r="E9" s="87"/>
      <c r="F9" s="87"/>
      <c r="G9" s="87"/>
      <c r="H9" s="87"/>
      <c r="I9" s="87"/>
      <c r="J9" s="87"/>
      <c r="K9" s="87"/>
      <c r="L9" s="87"/>
      <c r="M9" s="88"/>
      <c r="N9" s="89" t="s">
        <v>51</v>
      </c>
      <c r="O9" s="90"/>
      <c r="P9" s="90">
        <f>O8*10%</f>
        <v>147000</v>
      </c>
    </row>
    <row r="10" spans="1:16" ht="18" customHeight="1" thickBot="1" x14ac:dyDescent="0.25">
      <c r="A10" s="87"/>
      <c r="B10" s="57"/>
      <c r="C10" s="56"/>
      <c r="D10" s="58"/>
      <c r="E10" s="87"/>
      <c r="F10" s="87"/>
      <c r="G10" s="87"/>
      <c r="H10" s="87"/>
      <c r="I10" s="87"/>
      <c r="J10" s="87"/>
      <c r="K10" s="87"/>
      <c r="L10" s="87"/>
      <c r="M10" s="88"/>
      <c r="N10" s="91" t="s">
        <v>52</v>
      </c>
      <c r="O10" s="92"/>
      <c r="P10" s="92">
        <f>O8-P9</f>
        <v>1323000</v>
      </c>
    </row>
    <row r="11" spans="1:16" ht="18" customHeight="1" x14ac:dyDescent="0.2">
      <c r="A11" s="11"/>
      <c r="H11" s="64"/>
      <c r="N11" s="63" t="s">
        <v>31</v>
      </c>
      <c r="P11" s="70">
        <f>P10*1%</f>
        <v>13230</v>
      </c>
    </row>
    <row r="12" spans="1:16" ht="18" customHeight="1" thickBot="1" x14ac:dyDescent="0.25">
      <c r="A12" s="11"/>
      <c r="H12" s="64"/>
      <c r="N12" s="63" t="s">
        <v>53</v>
      </c>
      <c r="P12" s="72">
        <f>P10*2%</f>
        <v>26460</v>
      </c>
    </row>
    <row r="13" spans="1:16" ht="18" customHeight="1" x14ac:dyDescent="0.2">
      <c r="A13" s="11"/>
      <c r="H13" s="64"/>
      <c r="N13" s="67" t="s">
        <v>32</v>
      </c>
      <c r="O13" s="68"/>
      <c r="P13" s="71">
        <f>P10+P11-P12</f>
        <v>1309770</v>
      </c>
    </row>
    <row r="15" spans="1:16" x14ac:dyDescent="0.2">
      <c r="A15" s="11"/>
      <c r="H15" s="64"/>
      <c r="P15" s="72"/>
    </row>
    <row r="16" spans="1:16" x14ac:dyDescent="0.2">
      <c r="A16" s="11"/>
      <c r="H16" s="64"/>
      <c r="O16" s="59"/>
      <c r="P16" s="72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</sheetData>
  <mergeCells count="2">
    <mergeCell ref="A8:L8"/>
    <mergeCell ref="O8:P8"/>
  </mergeCells>
  <conditionalFormatting sqref="B3">
    <cfRule type="duplicateValues" dxfId="34" priority="2"/>
  </conditionalFormatting>
  <conditionalFormatting sqref="B4">
    <cfRule type="duplicateValues" dxfId="33" priority="1"/>
  </conditionalFormatting>
  <conditionalFormatting sqref="B5:B7">
    <cfRule type="duplicateValues" dxfId="32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1" sqref="H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78</v>
      </c>
      <c r="B3" s="75" t="s">
        <v>70</v>
      </c>
      <c r="C3" s="9" t="s">
        <v>71</v>
      </c>
      <c r="D3" s="77" t="s">
        <v>61</v>
      </c>
      <c r="E3" s="13">
        <v>44433</v>
      </c>
      <c r="F3" s="77" t="s">
        <v>62</v>
      </c>
      <c r="G3" s="13">
        <v>44443</v>
      </c>
      <c r="H3" s="10" t="s">
        <v>63</v>
      </c>
      <c r="I3" s="1">
        <v>25</v>
      </c>
      <c r="J3" s="1">
        <v>22</v>
      </c>
      <c r="K3" s="1">
        <v>29</v>
      </c>
      <c r="L3" s="1">
        <v>1</v>
      </c>
      <c r="M3" s="81">
        <v>3.9874999999999998</v>
      </c>
      <c r="N3" s="8">
        <v>4</v>
      </c>
      <c r="O3" s="65">
        <v>14000</v>
      </c>
      <c r="P3" s="66">
        <f>Table22457891011234[[#This Row],[PEMBULATAN]]*O3</f>
        <v>56000</v>
      </c>
    </row>
    <row r="4" spans="1:16" ht="26.25" customHeight="1" x14ac:dyDescent="0.2">
      <c r="A4" s="14"/>
      <c r="B4" s="76"/>
      <c r="C4" s="9" t="s">
        <v>72</v>
      </c>
      <c r="D4" s="77" t="s">
        <v>61</v>
      </c>
      <c r="E4" s="13">
        <v>44433</v>
      </c>
      <c r="F4" s="77" t="s">
        <v>62</v>
      </c>
      <c r="G4" s="13">
        <v>44443</v>
      </c>
      <c r="H4" s="10" t="s">
        <v>63</v>
      </c>
      <c r="I4" s="1">
        <v>75</v>
      </c>
      <c r="J4" s="1">
        <v>45</v>
      </c>
      <c r="K4" s="1">
        <v>20</v>
      </c>
      <c r="L4" s="1">
        <v>10</v>
      </c>
      <c r="M4" s="81">
        <v>16.875</v>
      </c>
      <c r="N4" s="8">
        <v>17</v>
      </c>
      <c r="O4" s="65">
        <v>14000</v>
      </c>
      <c r="P4" s="66">
        <f>Table22457891011234[[#This Row],[PEMBULATAN]]*O4</f>
        <v>238000</v>
      </c>
    </row>
    <row r="5" spans="1:16" ht="22.5" customHeight="1" x14ac:dyDescent="0.2">
      <c r="A5" s="112" t="s">
        <v>30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4"/>
      <c r="M5" s="80">
        <f>SUBTOTAL(109,Table22457891011234[KG VOLUME])</f>
        <v>20.862500000000001</v>
      </c>
      <c r="N5" s="69">
        <f>SUM(N3:N4)</f>
        <v>21</v>
      </c>
      <c r="O5" s="115">
        <f>SUM(P3:P4)</f>
        <v>294000</v>
      </c>
      <c r="P5" s="116"/>
    </row>
    <row r="6" spans="1:16" ht="18" customHeight="1" x14ac:dyDescent="0.2">
      <c r="A6" s="87"/>
      <c r="B6" s="57" t="s">
        <v>42</v>
      </c>
      <c r="C6" s="56"/>
      <c r="D6" s="58" t="s">
        <v>43</v>
      </c>
      <c r="E6" s="87"/>
      <c r="F6" s="87"/>
      <c r="G6" s="87"/>
      <c r="H6" s="87"/>
      <c r="I6" s="87"/>
      <c r="J6" s="87"/>
      <c r="K6" s="87"/>
      <c r="L6" s="87"/>
      <c r="M6" s="88"/>
      <c r="N6" s="89" t="s">
        <v>51</v>
      </c>
      <c r="O6" s="90"/>
      <c r="P6" s="90">
        <f>O5*10%</f>
        <v>29400</v>
      </c>
    </row>
    <row r="7" spans="1:16" ht="18" customHeight="1" thickBot="1" x14ac:dyDescent="0.25">
      <c r="A7" s="87"/>
      <c r="B7" s="57"/>
      <c r="C7" s="56"/>
      <c r="D7" s="58"/>
      <c r="E7" s="87"/>
      <c r="F7" s="87"/>
      <c r="G7" s="87"/>
      <c r="H7" s="87"/>
      <c r="I7" s="87"/>
      <c r="J7" s="87"/>
      <c r="K7" s="87"/>
      <c r="L7" s="87"/>
      <c r="M7" s="88"/>
      <c r="N7" s="91" t="s">
        <v>52</v>
      </c>
      <c r="O7" s="92"/>
      <c r="P7" s="92">
        <f>O5-P6</f>
        <v>264600</v>
      </c>
    </row>
    <row r="8" spans="1:16" ht="18" customHeight="1" x14ac:dyDescent="0.2">
      <c r="A8" s="11"/>
      <c r="H8" s="64"/>
      <c r="N8" s="63" t="s">
        <v>31</v>
      </c>
      <c r="P8" s="70">
        <f>P7*1%</f>
        <v>2646</v>
      </c>
    </row>
    <row r="9" spans="1:16" ht="18" customHeight="1" thickBot="1" x14ac:dyDescent="0.25">
      <c r="A9" s="11"/>
      <c r="H9" s="64"/>
      <c r="N9" s="63" t="s">
        <v>53</v>
      </c>
      <c r="P9" s="72">
        <f>P7*2%</f>
        <v>5292</v>
      </c>
    </row>
    <row r="10" spans="1:16" ht="18" customHeight="1" x14ac:dyDescent="0.2">
      <c r="A10" s="11"/>
      <c r="H10" s="64"/>
      <c r="N10" s="67" t="s">
        <v>32</v>
      </c>
      <c r="O10" s="68"/>
      <c r="P10" s="71">
        <f>P7+P8-P9</f>
        <v>261954</v>
      </c>
    </row>
    <row r="12" spans="1:16" x14ac:dyDescent="0.2">
      <c r="A12" s="11"/>
      <c r="H12" s="64"/>
      <c r="P12" s="72"/>
    </row>
    <row r="13" spans="1:16" x14ac:dyDescent="0.2">
      <c r="A13" s="11"/>
      <c r="H13" s="64"/>
      <c r="O13" s="59"/>
      <c r="P13" s="72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16" priority="2"/>
  </conditionalFormatting>
  <conditionalFormatting sqref="B4">
    <cfRule type="duplicateValues" dxfId="15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027_Sicepat</vt:lpstr>
      <vt:lpstr>BKI032210038158</vt:lpstr>
      <vt:lpstr>BKI032210038182</vt:lpstr>
      <vt:lpstr>BKI032210038711</vt:lpstr>
      <vt:lpstr>'027_Sicepat'!Print_Titles</vt:lpstr>
      <vt:lpstr>BKI032210038158!Print_Titles</vt:lpstr>
      <vt:lpstr>BKI032210038182!Print_Titles</vt:lpstr>
      <vt:lpstr>BKI032210038711!Print_Titles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2021-11-19T11:36:26Z</cp:lastPrinted>
  <dcterms:created xsi:type="dcterms:W3CDTF">2021-07-02T11:08:00Z</dcterms:created>
  <dcterms:modified xsi:type="dcterms:W3CDTF">2021-12-24T10:10:37Z</dcterms:modified>
</cp:coreProperties>
</file>