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 activeTab="1"/>
  </bookViews>
  <sheets>
    <sheet name="022_Sicepat" sheetId="2" r:id="rId1"/>
    <sheet name="BKI032210028779" sheetId="26" r:id="rId2"/>
    <sheet name="BKI032210029538" sheetId="57" r:id="rId3"/>
    <sheet name="BKI032210039693" sheetId="58" r:id="rId4"/>
    <sheet name="BKI032210030320" sheetId="59" r:id="rId5"/>
  </sheets>
  <definedNames>
    <definedName name="_xlnm.Print_Titles" localSheetId="0">'022_Sicepat'!$2:$17</definedName>
    <definedName name="_xlnm.Print_Titles" localSheetId="1">BKI032210028779!$2:$2</definedName>
    <definedName name="_xlnm.Print_Titles" localSheetId="2">BKI032210029538!$2:$2</definedName>
    <definedName name="_xlnm.Print_Titles" localSheetId="4">BKI032210030320!$2:$2</definedName>
    <definedName name="_xlnm.Print_Titles" localSheetId="3">BKI032210039693!$2:$2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J28" i="2"/>
  <c r="J24" i="2"/>
  <c r="O6" i="59"/>
  <c r="P7" i="59" s="1"/>
  <c r="O7" i="58"/>
  <c r="O10" i="57"/>
  <c r="O8" i="26"/>
  <c r="P9" i="26" s="1"/>
  <c r="P8" i="58"/>
  <c r="P11" i="57"/>
  <c r="E21" i="2" l="1"/>
  <c r="E20" i="2"/>
  <c r="E19" i="2"/>
  <c r="E18" i="2"/>
  <c r="B21" i="2" l="1"/>
  <c r="B20" i="2"/>
  <c r="B19" i="2"/>
  <c r="B18" i="2"/>
  <c r="C21" i="2" l="1"/>
  <c r="C20" i="2"/>
  <c r="C19" i="2"/>
  <c r="C18" i="2"/>
  <c r="N6" i="59"/>
  <c r="G21" i="2" s="1"/>
  <c r="M6" i="59"/>
  <c r="P5" i="59"/>
  <c r="P4" i="59"/>
  <c r="P3" i="59"/>
  <c r="N7" i="58"/>
  <c r="G20" i="2" s="1"/>
  <c r="M7" i="58"/>
  <c r="P6" i="58"/>
  <c r="P5" i="58"/>
  <c r="P4" i="58"/>
  <c r="P3" i="58"/>
  <c r="N10" i="57"/>
  <c r="G19" i="2" s="1"/>
  <c r="M10" i="57"/>
  <c r="P9" i="57"/>
  <c r="P8" i="57"/>
  <c r="P7" i="57"/>
  <c r="P6" i="57"/>
  <c r="P5" i="57"/>
  <c r="P4" i="57"/>
  <c r="P3" i="57"/>
  <c r="P8" i="59" l="1"/>
  <c r="P10" i="59" s="1"/>
  <c r="P9" i="58"/>
  <c r="P11" i="58" s="1"/>
  <c r="P12" i="57"/>
  <c r="P13" i="57" s="1"/>
  <c r="P9" i="59"/>
  <c r="P10" i="58" l="1"/>
  <c r="P11" i="59"/>
  <c r="P12" i="58"/>
  <c r="P14" i="57"/>
  <c r="P15" i="57" s="1"/>
  <c r="I27" i="2"/>
  <c r="I26" i="2"/>
  <c r="I28" i="2" s="1"/>
  <c r="P4" i="26"/>
  <c r="P5" i="26"/>
  <c r="P6" i="26"/>
  <c r="P7" i="26"/>
  <c r="N8" i="26" l="1"/>
  <c r="G18" i="2" s="1"/>
  <c r="M8" i="26"/>
  <c r="P3" i="26"/>
  <c r="P10" i="26" l="1"/>
  <c r="P11" i="26" l="1"/>
  <c r="P12" i="26"/>
  <c r="P13" i="26" l="1"/>
  <c r="L22" i="2" s="1"/>
  <c r="A19" i="2"/>
  <c r="A20" i="2" s="1"/>
  <c r="A21" i="2" s="1"/>
  <c r="J21" i="2"/>
  <c r="J20" i="2"/>
  <c r="J19" i="2"/>
  <c r="I39" i="2" l="1"/>
  <c r="J18" i="2"/>
  <c r="J22" i="2" l="1"/>
  <c r="J27" i="2" l="1"/>
  <c r="J26" i="2"/>
</calcChain>
</file>

<file path=xl/sharedStrings.xml><?xml version="1.0" encoding="utf-8"?>
<sst xmlns="http://schemas.openxmlformats.org/spreadsheetml/2006/main" count="228" uniqueCount="98">
  <si>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</si>
  <si>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</si>
  <si>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</si>
  <si>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</si>
  <si>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</si>
  <si>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</si>
  <si>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</si>
  <si>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</si>
  <si>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</si>
  <si>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</si>
  <si>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</si>
  <si>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</si>
  <si>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</si>
  <si>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</si>
  <si>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</si>
  <si>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</si>
  <si>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</si>
  <si>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</si>
  <si>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</si>
  <si>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</si>
  <si>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</si>
  <si>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</si>
  <si>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</si>
  <si>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</si>
  <si>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</si>
  <si>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</si>
  <si>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</si>
  <si>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</si>
  <si>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</si>
  <si>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</si>
  <si>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</si>
  <si>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</si>
  <si>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</si>
  <si>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</si>
  <si>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</si>
  <si>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</si>
  <si>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</si>
  <si>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</si>
  <si>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</si>
  <si>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</si>
  <si>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</si>
  <si>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</si>
  <si>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</si>
  <si>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</si>
  <si>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</si>
  <si>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</si>
  <si>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</si>
  <si>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</si>
  <si>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</si>
  <si>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</si>
  <si>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</si>
  <si>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</si>
  <si>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</si>
  <si>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</si>
  <si>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</si>
  <si>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BKI032210028779</t>
  </si>
  <si>
    <t>DMD/2108/01/HUAV3026</t>
  </si>
  <si>
    <t>DMD/2108/01/CRJS3971</t>
  </si>
  <si>
    <t>GSK210801KAO506</t>
  </si>
  <si>
    <t>GSK210801YAZ079</t>
  </si>
  <si>
    <t>GSK210801EKP469</t>
  </si>
  <si>
    <t>GSK210801KYR932</t>
  </si>
  <si>
    <t>GSK210801KZB671</t>
  </si>
  <si>
    <t>DMP SRI (SAMARINDA)</t>
  </si>
  <si>
    <t>SERASI III</t>
  </si>
  <si>
    <t>16/8/2021 POD by PUJI</t>
  </si>
  <si>
    <t>DMD/2108/05/BFQM0374</t>
  </si>
  <si>
    <t>GSK210804AZC751</t>
  </si>
  <si>
    <t>GSK210804UXP849</t>
  </si>
  <si>
    <t>GSK210804FGY054</t>
  </si>
  <si>
    <t>GSK210804YGP693</t>
  </si>
  <si>
    <t>GSK210804HFW931</t>
  </si>
  <si>
    <t>GSK210804ZTJ627</t>
  </si>
  <si>
    <t>GSK210805NXM815</t>
  </si>
  <si>
    <t>KM. DUTA 2</t>
  </si>
  <si>
    <t>POD by JUMADI</t>
  </si>
  <si>
    <t>DMD/2108/06/JVIN4187</t>
  </si>
  <si>
    <t>GSK210806EWC760</t>
  </si>
  <si>
    <t>GSK210806UDL690</t>
  </si>
  <si>
    <t>GSK210806VFP105</t>
  </si>
  <si>
    <t>GSK210806QLO674</t>
  </si>
  <si>
    <t>KM Darma Rucitra</t>
  </si>
  <si>
    <t>16/8/2021 POD Tri Unggul</t>
  </si>
  <si>
    <t>BKI032210030320</t>
  </si>
  <si>
    <t>DMD/2108/11/WECQ9125</t>
  </si>
  <si>
    <t>GSK210811FSB364</t>
  </si>
  <si>
    <t>GSK210811JBH209</t>
  </si>
  <si>
    <t>GSK210811CJQ840</t>
  </si>
  <si>
    <t>KM SEJATI</t>
  </si>
  <si>
    <t>23/8/2021 POD Imam Waskito</t>
  </si>
  <si>
    <t>SAMARINDA</t>
  </si>
  <si>
    <t>AGUSTUS</t>
  </si>
  <si>
    <t>PENGIRIMAN BARANG TUJUAN SAMARINDA</t>
  </si>
  <si>
    <t>BKI032210029538</t>
  </si>
  <si>
    <t xml:space="preserve"> 01 November 2021</t>
  </si>
  <si>
    <t xml:space="preserve"> 030/PCI/PI/XI/21</t>
  </si>
  <si>
    <t>BKI032210039693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</si>
  <si>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Puluh Tujuh Ribu Sembilan Ratus Dua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</si>
</sst>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38</xdr:row>
      <xdr:rowOff>144179</xdr:rowOff>
    </xdr:from>
    <xdr:to>
      <xdr:col>10</xdr:col>
      <xdr:colOff>409575</xdr:colOff>
      <xdr:row>44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98501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7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9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6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6"/>
  <sheetViews>
    <sheetView topLeftCell="A28" workbookViewId="0">
      <selection activeCell="E41" sqref="E41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8" t="s">
        <v>14</v>
      </c>
      <c r="B10" s="99"/>
      <c r="C10" s="99"/>
      <c r="D10" s="99"/>
      <c r="E10" s="99"/>
      <c r="F10" s="99"/>
      <c r="G10" s="99"/>
      <c r="H10" s="99"/>
      <c r="I10" s="99"/>
      <c r="J10" s="100"/>
    </row>
    <row r="12" spans="1:10" x14ac:dyDescent="0.25">
      <c r="A12" s="18" t="s">
        <v>15</v>
      </c>
      <c r="B12" s="18" t="s">
        <v>16</v>
      </c>
      <c r="G12" s="110" t="s">
        <v>48</v>
      </c>
      <c r="H12" s="110"/>
      <c r="I12" s="23" t="s">
        <v>17</v>
      </c>
      <c r="J12" s="24" t="s">
        <v>95</v>
      </c>
    </row>
    <row r="13" spans="1:10" x14ac:dyDescent="0.25">
      <c r="G13" s="110" t="s">
        <v>18</v>
      </c>
      <c r="H13" s="110"/>
      <c r="I13" s="23" t="s">
        <v>17</v>
      </c>
      <c r="J13" s="25" t="s">
        <v>94</v>
      </c>
    </row>
    <row r="14" spans="1:10" x14ac:dyDescent="0.25">
      <c r="G14" s="110" t="s">
        <v>49</v>
      </c>
      <c r="H14" s="110"/>
      <c r="I14" s="23" t="s">
        <v>17</v>
      </c>
      <c r="J14" s="18" t="s">
        <v>90</v>
      </c>
    </row>
    <row r="15" spans="1:10" x14ac:dyDescent="0.25">
      <c r="A15" s="17"/>
      <c r="B15" s="24" t="s">
        <v>19</v>
      </c>
      <c r="C15" s="24"/>
      <c r="I15" s="23"/>
      <c r="J15" s="18" t="s">
        <v>91</v>
      </c>
    </row>
    <row r="16" spans="1:10" ht="16.5" thickBot="1" x14ac:dyDescent="0.3"/>
    <row r="17" spans="1:12" ht="26.25" customHeight="1" x14ac:dyDescent="0.25">
      <c r="A17" s="26" t="s">
        <v>20</v>
      </c>
      <c r="B17" s="27" t="s">
        <v>21</v>
      </c>
      <c r="C17" s="27" t="s">
        <v>22</v>
      </c>
      <c r="D17" s="27" t="s">
        <v>23</v>
      </c>
      <c r="E17" s="27" t="s">
        <v>24</v>
      </c>
      <c r="F17" s="28" t="s">
        <v>25</v>
      </c>
      <c r="G17" s="28" t="s">
        <v>26</v>
      </c>
      <c r="H17" s="101" t="s">
        <v>27</v>
      </c>
      <c r="I17" s="102"/>
      <c r="J17" s="29" t="s">
        <v>28</v>
      </c>
    </row>
    <row r="18" spans="1:12" ht="48" customHeight="1" x14ac:dyDescent="0.25">
      <c r="A18" s="30">
        <v>1</v>
      </c>
      <c r="B18" s="31">
        <f>BKI032210028779!E3</f>
        <v>44409</v>
      </c>
      <c r="C18" s="85" t="str">
        <f>BKI032210028779!A3</f>
        <v>BKI032210028779</v>
      </c>
      <c r="D18" s="32" t="s">
        <v>92</v>
      </c>
      <c r="E18" s="32" t="str">
        <f>BKI032210028779!D4</f>
        <v>DMP SRI (SAMARINDA)</v>
      </c>
      <c r="F18" s="33">
        <v>5</v>
      </c>
      <c r="G18" s="34">
        <f>BKI032210028779!N8</f>
        <v>105</v>
      </c>
      <c r="H18" s="103">
        <v>5000</v>
      </c>
      <c r="I18" s="104"/>
      <c r="J18" s="35">
        <f>G18*H18</f>
        <v>525000</v>
      </c>
      <c r="L18"/>
    </row>
    <row r="19" spans="1:12" ht="48" customHeight="1" x14ac:dyDescent="0.25">
      <c r="A19" s="30">
        <f>A18+1</f>
        <v>2</v>
      </c>
      <c r="B19" s="31">
        <f>BKI032210029538!E3</f>
        <v>44413</v>
      </c>
      <c r="C19" s="85" t="str">
        <f>BKI032210029538!A3</f>
        <v>BKI032210029538</v>
      </c>
      <c r="D19" s="32" t="s">
        <v>92</v>
      </c>
      <c r="E19" s="32" t="str">
        <f>BKI032210028779!D5</f>
        <v>DMP SRI (SAMARINDA)</v>
      </c>
      <c r="F19" s="33">
        <v>7</v>
      </c>
      <c r="G19" s="33">
        <f>BKI032210029538!N10</f>
        <v>55</v>
      </c>
      <c r="H19" s="103">
        <v>5000</v>
      </c>
      <c r="I19" s="104"/>
      <c r="J19" s="35">
        <f t="shared" ref="J19:J20" si="0">G19*H19</f>
        <v>275000</v>
      </c>
      <c r="L19"/>
    </row>
    <row r="20" spans="1:12" ht="48" customHeight="1" x14ac:dyDescent="0.25">
      <c r="A20" s="30">
        <f t="shared" ref="A20:A21" si="1">A19+1</f>
        <v>3</v>
      </c>
      <c r="B20" s="31">
        <f>BKI032210039693!E3</f>
        <v>44414</v>
      </c>
      <c r="C20" s="85" t="str">
        <f>BKI032210039693!A3</f>
        <v>BKI032210039693</v>
      </c>
      <c r="D20" s="32" t="s">
        <v>92</v>
      </c>
      <c r="E20" s="32" t="str">
        <f>BKI032210028779!D6</f>
        <v>DMP SRI (SAMARINDA)</v>
      </c>
      <c r="F20" s="33">
        <v>4</v>
      </c>
      <c r="G20" s="33">
        <f>BKI032210039693!N7</f>
        <v>46</v>
      </c>
      <c r="H20" s="103">
        <v>5000</v>
      </c>
      <c r="I20" s="104"/>
      <c r="J20" s="35">
        <f t="shared" si="0"/>
        <v>230000</v>
      </c>
      <c r="L20"/>
    </row>
    <row r="21" spans="1:12" ht="48" customHeight="1" x14ac:dyDescent="0.25">
      <c r="A21" s="30">
        <f t="shared" si="1"/>
        <v>4</v>
      </c>
      <c r="B21" s="31">
        <f>BKI032210030320!E3</f>
        <v>44419</v>
      </c>
      <c r="C21" s="85" t="str">
        <f>BKI032210030320!A3</f>
        <v>BKI032210030320</v>
      </c>
      <c r="D21" s="32" t="s">
        <v>92</v>
      </c>
      <c r="E21" s="32" t="str">
        <f>BKI032210028779!D7</f>
        <v>DMP SRI (SAMARINDA)</v>
      </c>
      <c r="F21" s="33">
        <v>3</v>
      </c>
      <c r="G21" s="33">
        <f>BKI032210030320!N6</f>
        <v>18</v>
      </c>
      <c r="H21" s="103">
        <v>5000</v>
      </c>
      <c r="I21" s="104"/>
      <c r="J21" s="35">
        <f>G21*H21</f>
        <v>90000</v>
      </c>
      <c r="L21"/>
    </row>
    <row r="22" spans="1:12" ht="32.25" customHeight="1" thickBot="1" x14ac:dyDescent="0.3">
      <c r="A22" s="105" t="s">
        <v>29</v>
      </c>
      <c r="B22" s="106"/>
      <c r="C22" s="106"/>
      <c r="D22" s="106"/>
      <c r="E22" s="106"/>
      <c r="F22" s="106"/>
      <c r="G22" s="106"/>
      <c r="H22" s="106"/>
      <c r="I22" s="107"/>
      <c r="J22" s="36">
        <f>SUM(J18:J21)</f>
        <v>1120000</v>
      </c>
      <c r="L22" s="83" t="e">
        <f>BKI032210028779!P13+#REF!+#REF!+#REF!+#REF!+#REF!+#REF!+#REF!+#REF!+#REF!+#REF!+#REF!+#REF!+#REF!+#REF!+#REF!+#REF!+#REF!+#REF!+#REF!+#REF!+#REF!+#REF!+#REF!+#REF!+#REF!+#REF!+#REF!+#REF!+#REF!</f>
        <v>#REF!</v>
      </c>
    </row>
    <row r="23" spans="1:12" x14ac:dyDescent="0.25">
      <c r="A23" s="108"/>
      <c r="B23" s="108"/>
      <c r="C23" s="37"/>
      <c r="D23" s="37"/>
      <c r="E23" s="37"/>
      <c r="F23" s="37"/>
      <c r="G23" s="37"/>
      <c r="H23" s="38"/>
      <c r="I23" s="38"/>
      <c r="J23" s="39"/>
    </row>
    <row r="24" spans="1:12" x14ac:dyDescent="0.25">
      <c r="A24" s="86"/>
      <c r="B24" s="86"/>
      <c r="C24" s="86"/>
      <c r="D24" s="86"/>
      <c r="E24" s="86"/>
      <c r="F24" s="86"/>
      <c r="G24" s="40" t="s">
        <v>50</v>
      </c>
      <c r="H24" s="40"/>
      <c r="I24" s="38"/>
      <c r="J24" s="39">
        <f>J22*10%</f>
        <v>112000</v>
      </c>
      <c r="L24" s="41"/>
    </row>
    <row r="25" spans="1:12" x14ac:dyDescent="0.25">
      <c r="A25" s="86"/>
      <c r="B25" s="86"/>
      <c r="C25" s="86"/>
      <c r="D25" s="86"/>
      <c r="E25" s="86"/>
      <c r="F25" s="86"/>
      <c r="G25" s="93" t="s">
        <v>51</v>
      </c>
      <c r="H25" s="93"/>
      <c r="I25" s="94"/>
      <c r="J25" s="96">
        <f>J22-J24</f>
        <v>1008000</v>
      </c>
      <c r="L25" s="41"/>
    </row>
    <row r="26" spans="1:12" x14ac:dyDescent="0.25">
      <c r="A26" s="86"/>
      <c r="B26" s="86"/>
      <c r="C26" s="86"/>
      <c r="D26" s="86"/>
      <c r="E26" s="86"/>
      <c r="F26" s="86"/>
      <c r="G26" s="40" t="s">
        <v>30</v>
      </c>
      <c r="H26" s="40"/>
      <c r="I26" s="41" t="e">
        <f>#REF!*1%</f>
        <v>#REF!</v>
      </c>
      <c r="J26" s="39">
        <f>J25*1%</f>
        <v>10080</v>
      </c>
    </row>
    <row r="27" spans="1:12" ht="16.5" thickBot="1" x14ac:dyDescent="0.3">
      <c r="A27" s="86"/>
      <c r="B27" s="86"/>
      <c r="C27" s="86"/>
      <c r="D27" s="86"/>
      <c r="E27" s="86"/>
      <c r="F27" s="86"/>
      <c r="G27" s="95" t="s">
        <v>53</v>
      </c>
      <c r="H27" s="95"/>
      <c r="I27" s="42">
        <f>I23*10%</f>
        <v>0</v>
      </c>
      <c r="J27" s="42">
        <f>J25*2%</f>
        <v>20160</v>
      </c>
    </row>
    <row r="28" spans="1:12" x14ac:dyDescent="0.25">
      <c r="E28" s="17"/>
      <c r="F28" s="17"/>
      <c r="G28" s="43" t="s">
        <v>54</v>
      </c>
      <c r="H28" s="43"/>
      <c r="I28" s="44" t="e">
        <f>I22+I26</f>
        <v>#REF!</v>
      </c>
      <c r="J28" s="44">
        <f>J25+J26-J27</f>
        <v>997920</v>
      </c>
    </row>
    <row r="29" spans="1:12" x14ac:dyDescent="0.25">
      <c r="E29" s="17"/>
      <c r="F29" s="17"/>
      <c r="G29" s="43"/>
      <c r="H29" s="43"/>
      <c r="I29" s="44"/>
      <c r="J29" s="44"/>
    </row>
    <row r="30" spans="1:12" x14ac:dyDescent="0.25">
      <c r="A30" s="17" t="s">
        <v>97</v>
      </c>
      <c r="D30" s="17"/>
      <c r="E30" s="17"/>
      <c r="F30" s="17"/>
      <c r="G30" s="17"/>
      <c r="H30" s="43"/>
      <c r="I30" s="43"/>
      <c r="J30" s="44"/>
    </row>
    <row r="31" spans="1:12" x14ac:dyDescent="0.25">
      <c r="A31" s="45"/>
      <c r="D31" s="17"/>
      <c r="E31" s="17"/>
      <c r="F31" s="17"/>
      <c r="G31" s="17"/>
      <c r="H31" s="43"/>
      <c r="I31" s="43"/>
      <c r="J31" s="44"/>
    </row>
    <row r="32" spans="1:12" x14ac:dyDescent="0.25">
      <c r="D32" s="17"/>
      <c r="E32" s="17"/>
      <c r="F32" s="17"/>
      <c r="G32" s="17"/>
      <c r="H32" s="43"/>
      <c r="I32" s="43"/>
      <c r="J32" s="44"/>
    </row>
    <row r="33" spans="1:10" x14ac:dyDescent="0.25">
      <c r="A33" s="46" t="s">
        <v>32</v>
      </c>
    </row>
    <row r="34" spans="1:10" x14ac:dyDescent="0.25">
      <c r="A34" s="47" t="s">
        <v>33</v>
      </c>
      <c r="B34" s="48"/>
      <c r="C34" s="48"/>
      <c r="D34" s="49"/>
      <c r="E34" s="49"/>
      <c r="F34" s="49"/>
      <c r="G34" s="49"/>
    </row>
    <row r="35" spans="1:10" x14ac:dyDescent="0.25">
      <c r="A35" s="47" t="s">
        <v>34</v>
      </c>
      <c r="B35" s="48"/>
      <c r="C35" s="48"/>
      <c r="D35" s="49"/>
      <c r="E35" s="49"/>
      <c r="F35" s="49"/>
      <c r="G35" s="49"/>
    </row>
    <row r="36" spans="1:10" x14ac:dyDescent="0.25">
      <c r="A36" s="50" t="s">
        <v>35</v>
      </c>
      <c r="B36" s="51"/>
      <c r="C36" s="51"/>
      <c r="D36" s="49"/>
      <c r="E36" s="49"/>
      <c r="F36" s="49"/>
      <c r="G36" s="49"/>
    </row>
    <row r="37" spans="1:10" x14ac:dyDescent="0.25">
      <c r="A37" s="52" t="s">
        <v>8</v>
      </c>
      <c r="B37" s="53"/>
      <c r="C37" s="53"/>
      <c r="D37" s="49"/>
      <c r="E37" s="49"/>
      <c r="F37" s="49"/>
      <c r="G37" s="49"/>
    </row>
    <row r="38" spans="1:10" x14ac:dyDescent="0.25">
      <c r="A38" s="54"/>
      <c r="B38" s="54"/>
      <c r="C38" s="54"/>
    </row>
    <row r="39" spans="1:10" x14ac:dyDescent="0.25">
      <c r="H39" s="55" t="s">
        <v>36</v>
      </c>
      <c r="I39" s="111" t="str">
        <f>+J13</f>
        <v xml:space="preserve"> 01 November 2021</v>
      </c>
      <c r="J39" s="112"/>
    </row>
    <row r="43" spans="1:10" ht="18" customHeight="1" x14ac:dyDescent="0.25"/>
    <row r="44" spans="1:10" ht="17.25" customHeight="1" x14ac:dyDescent="0.25"/>
    <row r="46" spans="1:10" x14ac:dyDescent="0.25">
      <c r="H46" s="109" t="s">
        <v>37</v>
      </c>
      <c r="I46" s="109"/>
      <c r="J46" s="109"/>
    </row>
  </sheetData>
  <mergeCells count="13">
    <mergeCell ref="H46:J46"/>
    <mergeCell ref="G14:H14"/>
    <mergeCell ref="G13:H13"/>
    <mergeCell ref="G12:H12"/>
    <mergeCell ref="I39:J39"/>
    <mergeCell ref="A10:J10"/>
    <mergeCell ref="H17:I17"/>
    <mergeCell ref="H18:I18"/>
    <mergeCell ref="A22:I22"/>
    <mergeCell ref="A23:B23"/>
    <mergeCell ref="H19:I19"/>
    <mergeCell ref="H20:I20"/>
    <mergeCell ref="H21:I2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9" sqref="F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55</v>
      </c>
      <c r="B3" s="97" t="s">
        <v>56</v>
      </c>
      <c r="C3" s="9" t="s">
        <v>58</v>
      </c>
      <c r="D3" s="77" t="s">
        <v>63</v>
      </c>
      <c r="E3" s="13">
        <v>44409</v>
      </c>
      <c r="F3" s="77" t="s">
        <v>64</v>
      </c>
      <c r="G3" s="13">
        <v>44412</v>
      </c>
      <c r="H3" s="10" t="s">
        <v>65</v>
      </c>
      <c r="I3" s="1">
        <v>75</v>
      </c>
      <c r="J3" s="1">
        <v>38</v>
      </c>
      <c r="K3" s="1">
        <v>41</v>
      </c>
      <c r="L3" s="1">
        <v>16</v>
      </c>
      <c r="M3" s="81">
        <v>29.212499999999999</v>
      </c>
      <c r="N3" s="8">
        <v>29</v>
      </c>
      <c r="O3" s="65">
        <v>5000</v>
      </c>
      <c r="P3" s="66">
        <f>Table224578910112[[#This Row],[PEMBULATAN]]*O3</f>
        <v>145000</v>
      </c>
    </row>
    <row r="4" spans="1:16" ht="26.25" customHeight="1" x14ac:dyDescent="0.2">
      <c r="A4" s="14"/>
      <c r="B4" s="76" t="s">
        <v>57</v>
      </c>
      <c r="C4" s="9" t="s">
        <v>59</v>
      </c>
      <c r="D4" s="77" t="s">
        <v>63</v>
      </c>
      <c r="E4" s="13">
        <v>44409</v>
      </c>
      <c r="F4" s="77" t="s">
        <v>64</v>
      </c>
      <c r="G4" s="13">
        <v>44412</v>
      </c>
      <c r="H4" s="10" t="s">
        <v>65</v>
      </c>
      <c r="I4" s="1">
        <v>50</v>
      </c>
      <c r="J4" s="1">
        <v>43</v>
      </c>
      <c r="K4" s="1">
        <v>15</v>
      </c>
      <c r="L4" s="1">
        <v>7</v>
      </c>
      <c r="M4" s="81">
        <v>8.0625</v>
      </c>
      <c r="N4" s="8">
        <v>8</v>
      </c>
      <c r="O4" s="65">
        <v>5000</v>
      </c>
      <c r="P4" s="66">
        <f>Table224578910112[[#This Row],[PEMBULATAN]]*O4</f>
        <v>40000</v>
      </c>
    </row>
    <row r="5" spans="1:16" ht="26.25" customHeight="1" x14ac:dyDescent="0.2">
      <c r="A5" s="14"/>
      <c r="B5" s="14"/>
      <c r="C5" s="9" t="s">
        <v>60</v>
      </c>
      <c r="D5" s="77" t="s">
        <v>63</v>
      </c>
      <c r="E5" s="13">
        <v>44409</v>
      </c>
      <c r="F5" s="77" t="s">
        <v>64</v>
      </c>
      <c r="G5" s="13">
        <v>44412</v>
      </c>
      <c r="H5" s="10" t="s">
        <v>65</v>
      </c>
      <c r="I5" s="1">
        <v>148</v>
      </c>
      <c r="J5" s="1">
        <v>9</v>
      </c>
      <c r="K5" s="1">
        <v>64</v>
      </c>
      <c r="L5" s="1">
        <v>18</v>
      </c>
      <c r="M5" s="81">
        <v>21.312000000000001</v>
      </c>
      <c r="N5" s="8">
        <v>22</v>
      </c>
      <c r="O5" s="65">
        <v>5000</v>
      </c>
      <c r="P5" s="66">
        <f>Table224578910112[[#This Row],[PEMBULATAN]]*O5</f>
        <v>110000</v>
      </c>
    </row>
    <row r="6" spans="1:16" ht="26.25" customHeight="1" x14ac:dyDescent="0.2">
      <c r="A6" s="14"/>
      <c r="B6" s="14"/>
      <c r="C6" s="74" t="s">
        <v>61</v>
      </c>
      <c r="D6" s="79" t="s">
        <v>63</v>
      </c>
      <c r="E6" s="13">
        <v>44409</v>
      </c>
      <c r="F6" s="77" t="s">
        <v>64</v>
      </c>
      <c r="G6" s="13">
        <v>44412</v>
      </c>
      <c r="H6" s="78" t="s">
        <v>65</v>
      </c>
      <c r="I6" s="16">
        <v>148</v>
      </c>
      <c r="J6" s="16">
        <v>9</v>
      </c>
      <c r="K6" s="16">
        <v>64</v>
      </c>
      <c r="L6" s="16">
        <v>18</v>
      </c>
      <c r="M6" s="82">
        <v>21.312000000000001</v>
      </c>
      <c r="N6" s="73">
        <v>22</v>
      </c>
      <c r="O6" s="65">
        <v>5000</v>
      </c>
      <c r="P6" s="66">
        <f>Table224578910112[[#This Row],[PEMBULATAN]]*O6</f>
        <v>110000</v>
      </c>
    </row>
    <row r="7" spans="1:16" ht="26.25" customHeight="1" x14ac:dyDescent="0.2">
      <c r="A7" s="14"/>
      <c r="B7" s="14"/>
      <c r="C7" s="74" t="s">
        <v>62</v>
      </c>
      <c r="D7" s="79" t="s">
        <v>63</v>
      </c>
      <c r="E7" s="13">
        <v>44409</v>
      </c>
      <c r="F7" s="77" t="s">
        <v>64</v>
      </c>
      <c r="G7" s="13">
        <v>44412</v>
      </c>
      <c r="H7" s="78" t="s">
        <v>65</v>
      </c>
      <c r="I7" s="16">
        <v>63</v>
      </c>
      <c r="J7" s="16">
        <v>53</v>
      </c>
      <c r="K7" s="16">
        <v>29</v>
      </c>
      <c r="L7" s="16">
        <v>22</v>
      </c>
      <c r="M7" s="82">
        <v>24.207750000000001</v>
      </c>
      <c r="N7" s="73">
        <v>24</v>
      </c>
      <c r="O7" s="65">
        <v>5000</v>
      </c>
      <c r="P7" s="66">
        <f>Table224578910112[[#This Row],[PEMBULATAN]]*O7</f>
        <v>120000</v>
      </c>
    </row>
    <row r="8" spans="1:16" ht="22.5" customHeight="1" x14ac:dyDescent="0.2">
      <c r="A8" s="113" t="s">
        <v>29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5"/>
      <c r="M8" s="80">
        <f>SUBTOTAL(109,Table224578910112[KG VOLUME])</f>
        <v>104.10675000000001</v>
      </c>
      <c r="N8" s="69">
        <f>SUM(N3:N7)</f>
        <v>105</v>
      </c>
      <c r="O8" s="116">
        <f>SUM(P3:P7)</f>
        <v>525000</v>
      </c>
      <c r="P8" s="117"/>
    </row>
    <row r="9" spans="1:16" ht="18" customHeight="1" x14ac:dyDescent="0.2">
      <c r="A9" s="87"/>
      <c r="B9" s="57" t="s">
        <v>41</v>
      </c>
      <c r="C9" s="56"/>
      <c r="D9" s="58" t="s">
        <v>42</v>
      </c>
      <c r="E9" s="87"/>
      <c r="F9" s="87"/>
      <c r="G9" s="87"/>
      <c r="H9" s="87"/>
      <c r="I9" s="87"/>
      <c r="J9" s="87"/>
      <c r="K9" s="87"/>
      <c r="L9" s="87"/>
      <c r="M9" s="88"/>
      <c r="N9" s="89" t="s">
        <v>50</v>
      </c>
      <c r="O9" s="90"/>
      <c r="P9" s="90">
        <f>O8*10%</f>
        <v>52500</v>
      </c>
    </row>
    <row r="10" spans="1:16" ht="18" customHeight="1" thickBot="1" x14ac:dyDescent="0.25">
      <c r="A10" s="87"/>
      <c r="B10" s="57"/>
      <c r="C10" s="56"/>
      <c r="D10" s="58"/>
      <c r="E10" s="87"/>
      <c r="F10" s="87"/>
      <c r="G10" s="87"/>
      <c r="H10" s="87"/>
      <c r="I10" s="87"/>
      <c r="J10" s="87"/>
      <c r="K10" s="87"/>
      <c r="L10" s="87"/>
      <c r="M10" s="88"/>
      <c r="N10" s="91" t="s">
        <v>51</v>
      </c>
      <c r="O10" s="92"/>
      <c r="P10" s="92">
        <f>O8-P9</f>
        <v>472500</v>
      </c>
    </row>
    <row r="11" spans="1:16" ht="18" customHeight="1" x14ac:dyDescent="0.2">
      <c r="A11" s="11"/>
      <c r="H11" s="64"/>
      <c r="N11" s="63" t="s">
        <v>30</v>
      </c>
      <c r="P11" s="70">
        <f>P10*1%</f>
        <v>4725</v>
      </c>
    </row>
    <row r="12" spans="1:16" ht="18" customHeight="1" thickBot="1" x14ac:dyDescent="0.25">
      <c r="A12" s="11"/>
      <c r="H12" s="64"/>
      <c r="N12" s="63" t="s">
        <v>52</v>
      </c>
      <c r="P12" s="72">
        <f>P10*2%</f>
        <v>9450</v>
      </c>
    </row>
    <row r="13" spans="1:16" ht="18" customHeight="1" x14ac:dyDescent="0.2">
      <c r="A13" s="11"/>
      <c r="H13" s="64"/>
      <c r="N13" s="67" t="s">
        <v>31</v>
      </c>
      <c r="O13" s="68"/>
      <c r="P13" s="71">
        <f>P10+P11-P12</f>
        <v>467775</v>
      </c>
    </row>
    <row r="15" spans="1:16" x14ac:dyDescent="0.2">
      <c r="A15" s="11"/>
      <c r="H15" s="64"/>
      <c r="P15" s="72"/>
    </row>
    <row r="16" spans="1:16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7">
    <cfRule type="duplicateValues" dxfId="69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J14" sqref="J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93</v>
      </c>
      <c r="B3" s="75" t="s">
        <v>66</v>
      </c>
      <c r="C3" s="9" t="s">
        <v>67</v>
      </c>
      <c r="D3" s="77" t="s">
        <v>63</v>
      </c>
      <c r="E3" s="13">
        <v>44413</v>
      </c>
      <c r="F3" s="77" t="s">
        <v>74</v>
      </c>
      <c r="G3" s="13">
        <v>44418</v>
      </c>
      <c r="H3" s="10" t="s">
        <v>75</v>
      </c>
      <c r="I3" s="1">
        <v>16</v>
      </c>
      <c r="J3" s="1">
        <v>21</v>
      </c>
      <c r="K3" s="1">
        <v>12</v>
      </c>
      <c r="L3" s="1">
        <v>1</v>
      </c>
      <c r="M3" s="81">
        <v>1.008</v>
      </c>
      <c r="N3" s="8">
        <v>1</v>
      </c>
      <c r="O3" s="65">
        <v>5000</v>
      </c>
      <c r="P3" s="66">
        <f>Table2245789101123[[#This Row],[PEMBULATAN]]*O3</f>
        <v>5000</v>
      </c>
    </row>
    <row r="4" spans="1:16" ht="26.25" customHeight="1" x14ac:dyDescent="0.2">
      <c r="A4" s="14"/>
      <c r="B4" s="76"/>
      <c r="C4" s="9" t="s">
        <v>68</v>
      </c>
      <c r="D4" s="77" t="s">
        <v>63</v>
      </c>
      <c r="E4" s="13">
        <v>44413</v>
      </c>
      <c r="F4" s="77" t="s">
        <v>74</v>
      </c>
      <c r="G4" s="13">
        <v>44418</v>
      </c>
      <c r="H4" s="10" t="s">
        <v>75</v>
      </c>
      <c r="I4" s="1">
        <v>40</v>
      </c>
      <c r="J4" s="1">
        <v>34</v>
      </c>
      <c r="K4" s="1">
        <v>15</v>
      </c>
      <c r="L4" s="1">
        <v>3</v>
      </c>
      <c r="M4" s="81">
        <v>5.0999999999999996</v>
      </c>
      <c r="N4" s="8">
        <v>5</v>
      </c>
      <c r="O4" s="65">
        <v>5000</v>
      </c>
      <c r="P4" s="66">
        <f>Table2245789101123[[#This Row],[PEMBULATAN]]*O4</f>
        <v>25000</v>
      </c>
    </row>
    <row r="5" spans="1:16" ht="26.25" customHeight="1" x14ac:dyDescent="0.2">
      <c r="A5" s="14"/>
      <c r="B5" s="14"/>
      <c r="C5" s="9" t="s">
        <v>69</v>
      </c>
      <c r="D5" s="77" t="s">
        <v>63</v>
      </c>
      <c r="E5" s="13">
        <v>44413</v>
      </c>
      <c r="F5" s="77" t="s">
        <v>74</v>
      </c>
      <c r="G5" s="13">
        <v>44418</v>
      </c>
      <c r="H5" s="10" t="s">
        <v>75</v>
      </c>
      <c r="I5" s="1">
        <v>43</v>
      </c>
      <c r="J5" s="1">
        <v>32</v>
      </c>
      <c r="K5" s="1">
        <v>10</v>
      </c>
      <c r="L5" s="1">
        <v>2</v>
      </c>
      <c r="M5" s="81">
        <v>3.44</v>
      </c>
      <c r="N5" s="8">
        <v>4</v>
      </c>
      <c r="O5" s="65">
        <v>5000</v>
      </c>
      <c r="P5" s="66">
        <f>Table2245789101123[[#This Row],[PEMBULATAN]]*O5</f>
        <v>20000</v>
      </c>
    </row>
    <row r="6" spans="1:16" ht="26.25" customHeight="1" x14ac:dyDescent="0.2">
      <c r="A6" s="14"/>
      <c r="B6" s="14"/>
      <c r="C6" s="74" t="s">
        <v>70</v>
      </c>
      <c r="D6" s="79" t="s">
        <v>63</v>
      </c>
      <c r="E6" s="13">
        <v>44413</v>
      </c>
      <c r="F6" s="77" t="s">
        <v>74</v>
      </c>
      <c r="G6" s="13">
        <v>44418</v>
      </c>
      <c r="H6" s="78" t="s">
        <v>75</v>
      </c>
      <c r="I6" s="16">
        <v>45</v>
      </c>
      <c r="J6" s="16">
        <v>35</v>
      </c>
      <c r="K6" s="16">
        <v>10</v>
      </c>
      <c r="L6" s="16">
        <v>3</v>
      </c>
      <c r="M6" s="82">
        <v>3.9375</v>
      </c>
      <c r="N6" s="73">
        <v>4</v>
      </c>
      <c r="O6" s="65">
        <v>5000</v>
      </c>
      <c r="P6" s="66">
        <f>Table2245789101123[[#This Row],[PEMBULATAN]]*O6</f>
        <v>20000</v>
      </c>
    </row>
    <row r="7" spans="1:16" ht="26.25" customHeight="1" x14ac:dyDescent="0.2">
      <c r="A7" s="14"/>
      <c r="B7" s="14"/>
      <c r="C7" s="74" t="s">
        <v>71</v>
      </c>
      <c r="D7" s="79" t="s">
        <v>63</v>
      </c>
      <c r="E7" s="13">
        <v>44413</v>
      </c>
      <c r="F7" s="77" t="s">
        <v>74</v>
      </c>
      <c r="G7" s="13">
        <v>44418</v>
      </c>
      <c r="H7" s="78" t="s">
        <v>75</v>
      </c>
      <c r="I7" s="16">
        <v>43</v>
      </c>
      <c r="J7" s="16">
        <v>30</v>
      </c>
      <c r="K7" s="16">
        <v>15</v>
      </c>
      <c r="L7" s="16">
        <v>2</v>
      </c>
      <c r="M7" s="82">
        <v>4.8375000000000004</v>
      </c>
      <c r="N7" s="73">
        <v>5</v>
      </c>
      <c r="O7" s="65">
        <v>5000</v>
      </c>
      <c r="P7" s="66">
        <f>Table2245789101123[[#This Row],[PEMBULATAN]]*O7</f>
        <v>25000</v>
      </c>
    </row>
    <row r="8" spans="1:16" ht="26.25" customHeight="1" x14ac:dyDescent="0.2">
      <c r="A8" s="14"/>
      <c r="B8" s="14"/>
      <c r="C8" s="74" t="s">
        <v>72</v>
      </c>
      <c r="D8" s="79" t="s">
        <v>63</v>
      </c>
      <c r="E8" s="13">
        <v>44413</v>
      </c>
      <c r="F8" s="77" t="s">
        <v>74</v>
      </c>
      <c r="G8" s="13">
        <v>44418</v>
      </c>
      <c r="H8" s="78" t="s">
        <v>75</v>
      </c>
      <c r="I8" s="16">
        <v>42</v>
      </c>
      <c r="J8" s="16">
        <v>40</v>
      </c>
      <c r="K8" s="16">
        <v>16</v>
      </c>
      <c r="L8" s="16">
        <v>4</v>
      </c>
      <c r="M8" s="82">
        <v>6.72</v>
      </c>
      <c r="N8" s="73">
        <v>7</v>
      </c>
      <c r="O8" s="65">
        <v>5000</v>
      </c>
      <c r="P8" s="66">
        <f>Table2245789101123[[#This Row],[PEMBULATAN]]*O8</f>
        <v>35000</v>
      </c>
    </row>
    <row r="9" spans="1:16" ht="26.25" customHeight="1" x14ac:dyDescent="0.2">
      <c r="A9" s="14"/>
      <c r="B9" s="14"/>
      <c r="C9" s="74" t="s">
        <v>73</v>
      </c>
      <c r="D9" s="79" t="s">
        <v>63</v>
      </c>
      <c r="E9" s="13">
        <v>44413</v>
      </c>
      <c r="F9" s="77" t="s">
        <v>74</v>
      </c>
      <c r="G9" s="13">
        <v>44418</v>
      </c>
      <c r="H9" s="78" t="s">
        <v>75</v>
      </c>
      <c r="I9" s="16">
        <v>70</v>
      </c>
      <c r="J9" s="16">
        <v>55</v>
      </c>
      <c r="K9" s="16">
        <v>30</v>
      </c>
      <c r="L9" s="16">
        <v>17</v>
      </c>
      <c r="M9" s="82">
        <v>28.875</v>
      </c>
      <c r="N9" s="73">
        <v>29</v>
      </c>
      <c r="O9" s="65">
        <v>5000</v>
      </c>
      <c r="P9" s="66">
        <f>Table2245789101123[[#This Row],[PEMBULATAN]]*O9</f>
        <v>145000</v>
      </c>
    </row>
    <row r="10" spans="1:16" ht="22.5" customHeight="1" x14ac:dyDescent="0.2">
      <c r="A10" s="113" t="s">
        <v>29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5"/>
      <c r="M10" s="80">
        <f>SUBTOTAL(109,Table2245789101123[KG VOLUME])</f>
        <v>53.917999999999999</v>
      </c>
      <c r="N10" s="69">
        <f>SUM(N3:N9)</f>
        <v>55</v>
      </c>
      <c r="O10" s="116">
        <f>SUM(P3:P9)</f>
        <v>275000</v>
      </c>
      <c r="P10" s="117"/>
    </row>
    <row r="11" spans="1:16" ht="18" customHeight="1" x14ac:dyDescent="0.2">
      <c r="A11" s="87"/>
      <c r="B11" s="57" t="s">
        <v>41</v>
      </c>
      <c r="C11" s="56"/>
      <c r="D11" s="58" t="s">
        <v>42</v>
      </c>
      <c r="E11" s="87"/>
      <c r="F11" s="87"/>
      <c r="G11" s="87"/>
      <c r="H11" s="87"/>
      <c r="I11" s="87"/>
      <c r="J11" s="87"/>
      <c r="K11" s="87"/>
      <c r="L11" s="87"/>
      <c r="M11" s="88"/>
      <c r="N11" s="89" t="s">
        <v>50</v>
      </c>
      <c r="O11" s="90"/>
      <c r="P11" s="90">
        <f>O10*10%</f>
        <v>27500</v>
      </c>
    </row>
    <row r="12" spans="1:16" ht="18" customHeight="1" thickBot="1" x14ac:dyDescent="0.25">
      <c r="A12" s="87"/>
      <c r="B12" s="57"/>
      <c r="C12" s="56"/>
      <c r="D12" s="58"/>
      <c r="E12" s="87"/>
      <c r="F12" s="87"/>
      <c r="G12" s="87"/>
      <c r="H12" s="87"/>
      <c r="I12" s="87"/>
      <c r="J12" s="87"/>
      <c r="K12" s="87"/>
      <c r="L12" s="87"/>
      <c r="M12" s="88"/>
      <c r="N12" s="91" t="s">
        <v>51</v>
      </c>
      <c r="O12" s="92"/>
      <c r="P12" s="92">
        <f>O10-P11</f>
        <v>247500</v>
      </c>
    </row>
    <row r="13" spans="1:16" ht="18" customHeight="1" x14ac:dyDescent="0.2">
      <c r="A13" s="11"/>
      <c r="H13" s="64"/>
      <c r="N13" s="63" t="s">
        <v>30</v>
      </c>
      <c r="P13" s="70">
        <f>P12*1%</f>
        <v>2475</v>
      </c>
    </row>
    <row r="14" spans="1:16" ht="18" customHeight="1" thickBot="1" x14ac:dyDescent="0.25">
      <c r="A14" s="11"/>
      <c r="H14" s="64"/>
      <c r="N14" s="63" t="s">
        <v>52</v>
      </c>
      <c r="P14" s="72">
        <f>P12*2%</f>
        <v>4950</v>
      </c>
    </row>
    <row r="15" spans="1:16" ht="18" customHeight="1" x14ac:dyDescent="0.2">
      <c r="A15" s="11"/>
      <c r="H15" s="64"/>
      <c r="N15" s="67" t="s">
        <v>31</v>
      </c>
      <c r="O15" s="68"/>
      <c r="P15" s="71">
        <f>P12+P13-P14</f>
        <v>245025</v>
      </c>
    </row>
    <row r="17" spans="1:16" x14ac:dyDescent="0.2">
      <c r="A17" s="11"/>
      <c r="H17" s="64"/>
      <c r="P17" s="72"/>
    </row>
    <row r="18" spans="1:16" x14ac:dyDescent="0.2">
      <c r="A18" s="11"/>
      <c r="H18" s="64"/>
      <c r="O18" s="59"/>
      <c r="P18" s="72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9">
    <cfRule type="duplicateValues" dxfId="51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96</v>
      </c>
      <c r="B3" s="75" t="s">
        <v>76</v>
      </c>
      <c r="C3" s="9" t="s">
        <v>77</v>
      </c>
      <c r="D3" s="77" t="s">
        <v>63</v>
      </c>
      <c r="E3" s="13">
        <v>44414</v>
      </c>
      <c r="F3" s="77" t="s">
        <v>81</v>
      </c>
      <c r="G3" s="13">
        <v>44419</v>
      </c>
      <c r="H3" s="10" t="s">
        <v>82</v>
      </c>
      <c r="I3" s="1">
        <v>57</v>
      </c>
      <c r="J3" s="1">
        <v>46</v>
      </c>
      <c r="K3" s="1">
        <v>34</v>
      </c>
      <c r="L3" s="1">
        <v>6</v>
      </c>
      <c r="M3" s="81">
        <v>22.286999999999999</v>
      </c>
      <c r="N3" s="8">
        <v>22</v>
      </c>
      <c r="O3" s="65">
        <v>5000</v>
      </c>
      <c r="P3" s="66">
        <f>Table22457891011234[[#This Row],[PEMBULATAN]]*O3</f>
        <v>110000</v>
      </c>
    </row>
    <row r="4" spans="1:16" ht="26.25" customHeight="1" x14ac:dyDescent="0.2">
      <c r="A4" s="14"/>
      <c r="B4" s="76"/>
      <c r="C4" s="9" t="s">
        <v>78</v>
      </c>
      <c r="D4" s="77" t="s">
        <v>63</v>
      </c>
      <c r="E4" s="13">
        <v>44414</v>
      </c>
      <c r="F4" s="77" t="s">
        <v>81</v>
      </c>
      <c r="G4" s="13">
        <v>44419</v>
      </c>
      <c r="H4" s="10" t="s">
        <v>82</v>
      </c>
      <c r="I4" s="1">
        <v>62</v>
      </c>
      <c r="J4" s="1">
        <v>39</v>
      </c>
      <c r="K4" s="1">
        <v>25</v>
      </c>
      <c r="L4" s="1">
        <v>9</v>
      </c>
      <c r="M4" s="81">
        <v>15.112500000000001</v>
      </c>
      <c r="N4" s="8">
        <v>15</v>
      </c>
      <c r="O4" s="65">
        <v>5000</v>
      </c>
      <c r="P4" s="66">
        <f>Table22457891011234[[#This Row],[PEMBULATAN]]*O4</f>
        <v>75000</v>
      </c>
    </row>
    <row r="5" spans="1:16" ht="26.25" customHeight="1" x14ac:dyDescent="0.2">
      <c r="A5" s="14"/>
      <c r="B5" s="14"/>
      <c r="C5" s="9" t="s">
        <v>79</v>
      </c>
      <c r="D5" s="77" t="s">
        <v>63</v>
      </c>
      <c r="E5" s="13">
        <v>44414</v>
      </c>
      <c r="F5" s="77" t="s">
        <v>81</v>
      </c>
      <c r="G5" s="13">
        <v>44419</v>
      </c>
      <c r="H5" s="10" t="s">
        <v>82</v>
      </c>
      <c r="I5" s="1">
        <v>35</v>
      </c>
      <c r="J5" s="1">
        <v>29</v>
      </c>
      <c r="K5" s="1">
        <v>12</v>
      </c>
      <c r="L5" s="1">
        <v>2</v>
      </c>
      <c r="M5" s="81">
        <v>3.0449999999999999</v>
      </c>
      <c r="N5" s="8">
        <v>3</v>
      </c>
      <c r="O5" s="65">
        <v>5000</v>
      </c>
      <c r="P5" s="66">
        <f>Table22457891011234[[#This Row],[PEMBULATAN]]*O5</f>
        <v>15000</v>
      </c>
    </row>
    <row r="6" spans="1:16" ht="26.25" customHeight="1" x14ac:dyDescent="0.2">
      <c r="A6" s="14"/>
      <c r="B6" s="14"/>
      <c r="C6" s="74" t="s">
        <v>80</v>
      </c>
      <c r="D6" s="79" t="s">
        <v>63</v>
      </c>
      <c r="E6" s="13">
        <v>44414</v>
      </c>
      <c r="F6" s="77" t="s">
        <v>81</v>
      </c>
      <c r="G6" s="13">
        <v>44419</v>
      </c>
      <c r="H6" s="78" t="s">
        <v>82</v>
      </c>
      <c r="I6" s="16">
        <v>38</v>
      </c>
      <c r="J6" s="16">
        <v>38</v>
      </c>
      <c r="K6" s="16">
        <v>15</v>
      </c>
      <c r="L6" s="16">
        <v>5</v>
      </c>
      <c r="M6" s="82">
        <v>5.415</v>
      </c>
      <c r="N6" s="73">
        <v>6</v>
      </c>
      <c r="O6" s="65">
        <v>5000</v>
      </c>
      <c r="P6" s="66">
        <f>Table22457891011234[[#This Row],[PEMBULATAN]]*O6</f>
        <v>30000</v>
      </c>
    </row>
    <row r="7" spans="1:16" ht="22.5" customHeight="1" x14ac:dyDescent="0.2">
      <c r="A7" s="113" t="s">
        <v>29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5"/>
      <c r="M7" s="80">
        <f>SUBTOTAL(109,Table22457891011234[KG VOLUME])</f>
        <v>45.859500000000004</v>
      </c>
      <c r="N7" s="69">
        <f>SUM(N3:N6)</f>
        <v>46</v>
      </c>
      <c r="O7" s="116">
        <f>SUM(P3:P6)</f>
        <v>230000</v>
      </c>
      <c r="P7" s="117"/>
    </row>
    <row r="8" spans="1:16" ht="18" customHeight="1" x14ac:dyDescent="0.2">
      <c r="A8" s="87"/>
      <c r="B8" s="57" t="s">
        <v>41</v>
      </c>
      <c r="C8" s="56"/>
      <c r="D8" s="58" t="s">
        <v>42</v>
      </c>
      <c r="E8" s="87"/>
      <c r="F8" s="87"/>
      <c r="G8" s="87"/>
      <c r="H8" s="87"/>
      <c r="I8" s="87"/>
      <c r="J8" s="87"/>
      <c r="K8" s="87"/>
      <c r="L8" s="87"/>
      <c r="M8" s="88"/>
      <c r="N8" s="89" t="s">
        <v>50</v>
      </c>
      <c r="O8" s="90"/>
      <c r="P8" s="90">
        <f>O7*10%</f>
        <v>23000</v>
      </c>
    </row>
    <row r="9" spans="1:16" ht="18" customHeight="1" thickBot="1" x14ac:dyDescent="0.25">
      <c r="A9" s="87"/>
      <c r="B9" s="57"/>
      <c r="C9" s="56"/>
      <c r="D9" s="58"/>
      <c r="E9" s="87"/>
      <c r="F9" s="87"/>
      <c r="G9" s="87"/>
      <c r="H9" s="87"/>
      <c r="I9" s="87"/>
      <c r="J9" s="87"/>
      <c r="K9" s="87"/>
      <c r="L9" s="87"/>
      <c r="M9" s="88"/>
      <c r="N9" s="91" t="s">
        <v>51</v>
      </c>
      <c r="O9" s="92"/>
      <c r="P9" s="92">
        <f>O7-P8</f>
        <v>207000</v>
      </c>
    </row>
    <row r="10" spans="1:16" ht="18" customHeight="1" x14ac:dyDescent="0.2">
      <c r="A10" s="11"/>
      <c r="H10" s="64"/>
      <c r="N10" s="63" t="s">
        <v>30</v>
      </c>
      <c r="P10" s="70">
        <f>P9*1%</f>
        <v>2070</v>
      </c>
    </row>
    <row r="11" spans="1:16" ht="18" customHeight="1" thickBot="1" x14ac:dyDescent="0.25">
      <c r="A11" s="11"/>
      <c r="H11" s="64"/>
      <c r="N11" s="63" t="s">
        <v>52</v>
      </c>
      <c r="P11" s="72">
        <f>P9*2%</f>
        <v>4140</v>
      </c>
    </row>
    <row r="12" spans="1:16" ht="18" customHeight="1" x14ac:dyDescent="0.2">
      <c r="A12" s="11"/>
      <c r="H12" s="64"/>
      <c r="N12" s="67" t="s">
        <v>31</v>
      </c>
      <c r="O12" s="68"/>
      <c r="P12" s="71">
        <f>P9+P10-P11</f>
        <v>204930</v>
      </c>
    </row>
    <row r="14" spans="1:16" x14ac:dyDescent="0.2">
      <c r="A14" s="11"/>
      <c r="H14" s="64"/>
      <c r="P14" s="72"/>
    </row>
    <row r="15" spans="1:16" x14ac:dyDescent="0.2">
      <c r="A15" s="11"/>
      <c r="H15" s="64"/>
      <c r="O15" s="59"/>
      <c r="P15" s="72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6">
    <cfRule type="duplicateValues" dxfId="33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3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43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38</v>
      </c>
      <c r="J2" s="7" t="s">
        <v>39</v>
      </c>
      <c r="K2" s="7" t="s">
        <v>40</v>
      </c>
      <c r="L2" s="62" t="s">
        <v>44</v>
      </c>
      <c r="M2" s="62" t="s">
        <v>45</v>
      </c>
      <c r="N2" s="62" t="s">
        <v>6</v>
      </c>
      <c r="O2" s="62" t="s">
        <v>46</v>
      </c>
      <c r="P2" s="62" t="s">
        <v>47</v>
      </c>
    </row>
    <row r="3" spans="1:16" ht="26.25" customHeight="1" x14ac:dyDescent="0.2">
      <c r="A3" s="84" t="s">
        <v>83</v>
      </c>
      <c r="B3" s="75" t="s">
        <v>84</v>
      </c>
      <c r="C3" s="9" t="s">
        <v>85</v>
      </c>
      <c r="D3" s="77" t="s">
        <v>63</v>
      </c>
      <c r="E3" s="13">
        <v>44419</v>
      </c>
      <c r="F3" s="77" t="s">
        <v>88</v>
      </c>
      <c r="G3" s="13">
        <v>44424</v>
      </c>
      <c r="H3" s="10" t="s">
        <v>89</v>
      </c>
      <c r="I3" s="1">
        <v>36</v>
      </c>
      <c r="J3" s="1">
        <v>18</v>
      </c>
      <c r="K3" s="1">
        <v>11</v>
      </c>
      <c r="L3" s="1">
        <v>1</v>
      </c>
      <c r="M3" s="81">
        <v>1.782</v>
      </c>
      <c r="N3" s="8">
        <v>2</v>
      </c>
      <c r="O3" s="65">
        <v>5000</v>
      </c>
      <c r="P3" s="66">
        <f>Table224578910112345[[#This Row],[PEMBULATAN]]*O3</f>
        <v>10000</v>
      </c>
    </row>
    <row r="4" spans="1:16" ht="26.25" customHeight="1" x14ac:dyDescent="0.2">
      <c r="A4" s="14"/>
      <c r="B4" s="76"/>
      <c r="C4" s="9" t="s">
        <v>86</v>
      </c>
      <c r="D4" s="77" t="s">
        <v>63</v>
      </c>
      <c r="E4" s="13">
        <v>44419</v>
      </c>
      <c r="F4" s="77" t="s">
        <v>88</v>
      </c>
      <c r="G4" s="13">
        <v>44424</v>
      </c>
      <c r="H4" s="10" t="s">
        <v>89</v>
      </c>
      <c r="I4" s="1">
        <v>61</v>
      </c>
      <c r="J4" s="1">
        <v>19</v>
      </c>
      <c r="K4" s="1">
        <v>14</v>
      </c>
      <c r="L4" s="1">
        <v>10</v>
      </c>
      <c r="M4" s="81">
        <v>4.0564999999999998</v>
      </c>
      <c r="N4" s="8">
        <v>10</v>
      </c>
      <c r="O4" s="65">
        <v>5000</v>
      </c>
      <c r="P4" s="66">
        <f>Table224578910112345[[#This Row],[PEMBULATAN]]*O4</f>
        <v>50000</v>
      </c>
    </row>
    <row r="5" spans="1:16" ht="26.25" customHeight="1" x14ac:dyDescent="0.2">
      <c r="A5" s="14"/>
      <c r="B5" s="14"/>
      <c r="C5" s="9" t="s">
        <v>87</v>
      </c>
      <c r="D5" s="77" t="s">
        <v>63</v>
      </c>
      <c r="E5" s="13">
        <v>44419</v>
      </c>
      <c r="F5" s="77" t="s">
        <v>88</v>
      </c>
      <c r="G5" s="13">
        <v>44424</v>
      </c>
      <c r="H5" s="10" t="s">
        <v>89</v>
      </c>
      <c r="I5" s="1">
        <v>40</v>
      </c>
      <c r="J5" s="1">
        <v>30</v>
      </c>
      <c r="K5" s="1">
        <v>20</v>
      </c>
      <c r="L5" s="1">
        <v>1</v>
      </c>
      <c r="M5" s="81">
        <v>6</v>
      </c>
      <c r="N5" s="8">
        <v>6</v>
      </c>
      <c r="O5" s="65">
        <v>5000</v>
      </c>
      <c r="P5" s="66">
        <f>Table224578910112345[[#This Row],[PEMBULATAN]]*O5</f>
        <v>30000</v>
      </c>
    </row>
    <row r="6" spans="1:16" ht="22.5" customHeight="1" x14ac:dyDescent="0.2">
      <c r="A6" s="113" t="s">
        <v>29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  <c r="M6" s="80">
        <f>SUBTOTAL(109,Table224578910112345[KG VOLUME])</f>
        <v>11.8385</v>
      </c>
      <c r="N6" s="69">
        <f>SUM(N3:N5)</f>
        <v>18</v>
      </c>
      <c r="O6" s="116">
        <f>SUM(P3:P5)</f>
        <v>90000</v>
      </c>
      <c r="P6" s="117"/>
    </row>
    <row r="7" spans="1:16" ht="18" customHeight="1" x14ac:dyDescent="0.2">
      <c r="A7" s="87"/>
      <c r="B7" s="57" t="s">
        <v>41</v>
      </c>
      <c r="C7" s="56"/>
      <c r="D7" s="58" t="s">
        <v>42</v>
      </c>
      <c r="E7" s="87"/>
      <c r="F7" s="87"/>
      <c r="G7" s="87"/>
      <c r="H7" s="87"/>
      <c r="I7" s="87"/>
      <c r="J7" s="87"/>
      <c r="K7" s="87"/>
      <c r="L7" s="87"/>
      <c r="M7" s="88"/>
      <c r="N7" s="89" t="s">
        <v>50</v>
      </c>
      <c r="O7" s="90"/>
      <c r="P7" s="90">
        <f>O6*10%</f>
        <v>9000</v>
      </c>
    </row>
    <row r="8" spans="1:16" ht="18" customHeight="1" thickBot="1" x14ac:dyDescent="0.25">
      <c r="A8" s="87"/>
      <c r="B8" s="57"/>
      <c r="C8" s="56"/>
      <c r="D8" s="58"/>
      <c r="E8" s="87"/>
      <c r="F8" s="87"/>
      <c r="G8" s="87"/>
      <c r="H8" s="87"/>
      <c r="I8" s="87"/>
      <c r="J8" s="87"/>
      <c r="K8" s="87"/>
      <c r="L8" s="87"/>
      <c r="M8" s="88"/>
      <c r="N8" s="91" t="s">
        <v>51</v>
      </c>
      <c r="O8" s="92"/>
      <c r="P8" s="92">
        <f>O6-P7</f>
        <v>81000</v>
      </c>
    </row>
    <row r="9" spans="1:16" ht="18" customHeight="1" x14ac:dyDescent="0.2">
      <c r="A9" s="11"/>
      <c r="H9" s="64"/>
      <c r="N9" s="63" t="s">
        <v>30</v>
      </c>
      <c r="P9" s="70">
        <f>P8*1%</f>
        <v>810</v>
      </c>
    </row>
    <row r="10" spans="1:16" ht="18" customHeight="1" thickBot="1" x14ac:dyDescent="0.25">
      <c r="A10" s="11"/>
      <c r="H10" s="64"/>
      <c r="N10" s="63" t="s">
        <v>52</v>
      </c>
      <c r="P10" s="72">
        <f>P8*2%</f>
        <v>1620</v>
      </c>
    </row>
    <row r="11" spans="1:16" ht="18" customHeight="1" x14ac:dyDescent="0.2">
      <c r="A11" s="11"/>
      <c r="H11" s="64"/>
      <c r="N11" s="67" t="s">
        <v>31</v>
      </c>
      <c r="O11" s="68"/>
      <c r="P11" s="71">
        <f>P8+P9-P10</f>
        <v>80190</v>
      </c>
    </row>
    <row r="13" spans="1:16" x14ac:dyDescent="0.2">
      <c r="A13" s="11"/>
      <c r="H13" s="64"/>
      <c r="P13" s="72"/>
    </row>
    <row r="14" spans="1:16" x14ac:dyDescent="0.2">
      <c r="A14" s="11"/>
      <c r="H14" s="64"/>
      <c r="O14" s="59"/>
      <c r="P14" s="72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">
    <cfRule type="duplicateValues" dxfId="15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022_Sicepat</vt:lpstr>
      <vt:lpstr>BKI032210028779</vt:lpstr>
      <vt:lpstr>BKI032210029538</vt:lpstr>
      <vt:lpstr>BKI032210039693</vt:lpstr>
      <vt:lpstr>BKI032210030320</vt:lpstr>
      <vt:lpstr>'022_Sicepat'!Print_Titles</vt:lpstr>
      <vt:lpstr>BKI032210028779!Print_Titles</vt:lpstr>
      <vt:lpstr>BKI032210029538!Print_Titles</vt:lpstr>
      <vt:lpstr>BKI032210030320!Print_Titles</vt:lpstr>
      <vt:lpstr>BKI032210039693!Print_Titles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2021-11-19T12:16:59Z</cp:lastPrinted>
  <dcterms:created xsi:type="dcterms:W3CDTF">2021-07-02T11:08:00Z</dcterms:created>
  <dcterms:modified xsi:type="dcterms:W3CDTF">2021-11-20T03:25:14Z</dcterms:modified>
</cp:coreProperties>
</file>