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2021\INVOICE\Performa\Sicepat\"/>
    </mc:Choice>
  </mc:AlternateContent>
  <bookViews>
    <workbookView xWindow="-120" yWindow="-120" windowWidth="29040" windowHeight="15840" tabRatio="842"/>
  </bookViews>
  <sheets>
    <sheet name="033_Sicepat_DOBO &amp; SAUMLAKI" sheetId="2" r:id="rId1"/>
    <sheet name="BKI032210038249" sheetId="26" r:id="rId2"/>
    <sheet name="BKI032210038356" sheetId="57" r:id="rId3"/>
  </sheets>
  <definedNames>
    <definedName name="_xlnm.Print_Titles" localSheetId="0">'033_Sicepat_DOBO &amp; SAUMLAKI'!$2:$17</definedName>
    <definedName name="_xlnm.Print_Titles" localSheetId="1">BKI032210038249!$2:$2</definedName>
    <definedName name="_xlnm.Print_Titles" localSheetId="2">BKI032210038356!$2:$2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2" l="1"/>
  <c r="P46" i="57"/>
  <c r="P38" i="26"/>
  <c r="E19" i="2" l="1"/>
  <c r="E18" i="2"/>
  <c r="N37" i="26"/>
  <c r="B19" i="2" l="1"/>
  <c r="B18" i="2"/>
  <c r="C19" i="2" l="1"/>
  <c r="C18" i="2"/>
  <c r="N45" i="57"/>
  <c r="G19" i="2" s="1"/>
  <c r="M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8" i="57"/>
  <c r="P7" i="57"/>
  <c r="P6" i="57"/>
  <c r="P5" i="57"/>
  <c r="P4" i="57"/>
  <c r="P3" i="57"/>
  <c r="P36" i="26"/>
  <c r="P35" i="26"/>
  <c r="P34" i="26"/>
  <c r="P33" i="26"/>
  <c r="P32" i="26"/>
  <c r="P31" i="26"/>
  <c r="P30" i="26"/>
  <c r="P29" i="26"/>
  <c r="P28" i="26"/>
  <c r="P27" i="26"/>
  <c r="P26" i="26"/>
  <c r="P25" i="26"/>
  <c r="P24" i="26"/>
  <c r="P23" i="26"/>
  <c r="P22" i="26"/>
  <c r="P21" i="26"/>
  <c r="P20" i="26"/>
  <c r="P19" i="26"/>
  <c r="P18" i="26"/>
  <c r="P17" i="26"/>
  <c r="P16" i="26"/>
  <c r="P15" i="26"/>
  <c r="P14" i="26"/>
  <c r="P13" i="26"/>
  <c r="P12" i="26"/>
  <c r="P11" i="26"/>
  <c r="P10" i="26"/>
  <c r="P9" i="26"/>
  <c r="P8" i="26"/>
  <c r="O45" i="57" l="1"/>
  <c r="P47" i="57" s="1"/>
  <c r="P48" i="57" s="1"/>
  <c r="P49" i="57" l="1"/>
  <c r="P50" i="57" s="1"/>
  <c r="I25" i="2"/>
  <c r="I24" i="2"/>
  <c r="I26" i="2" s="1"/>
  <c r="P4" i="26"/>
  <c r="P5" i="26"/>
  <c r="P6" i="26"/>
  <c r="P7" i="26"/>
  <c r="G18" i="2" l="1"/>
  <c r="M37" i="26"/>
  <c r="P3" i="26"/>
  <c r="O37" i="26" s="1"/>
  <c r="P39" i="26" l="1"/>
  <c r="P40" i="26" l="1"/>
  <c r="P41" i="26"/>
  <c r="P42" i="26" l="1"/>
  <c r="L20" i="2" s="1"/>
  <c r="A19" i="2"/>
  <c r="J19" i="2"/>
  <c r="I37" i="2" l="1"/>
  <c r="J18" i="2"/>
  <c r="J20" i="2" l="1"/>
  <c r="J23" i="2" s="1"/>
  <c r="J25" i="2" l="1"/>
  <c r="J24" i="2"/>
  <c r="J26" i="2" l="1"/>
</calcChain>
</file>

<file path=xl/sharedStrings.xml><?xml version="1.0" encoding="utf-8"?>
<sst xmlns="http://schemas.openxmlformats.org/spreadsheetml/2006/main" count="476" uniqueCount="222">
  <si>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</si>
  <si>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</si>
  <si>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</si>
  <si>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</si>
  <si>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</si>
  <si>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</si>
  <si>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</si>
  <si>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</si>
  <si>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</si>
  <si>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</si>
  <si>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</si>
  <si>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</si>
  <si>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</si>
  <si>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</si>
  <si>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</si>
  <si>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</si>
  <si>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</si>
  <si>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</si>
  <si>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</si>
  <si>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</si>
  <si>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</si>
  <si>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</si>
  <si>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</si>
  <si>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</si>
  <si>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</si>
  <si>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</si>
  <si>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</si>
  <si>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</si>
  <si>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</si>
  <si>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</si>
  <si>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</si>
  <si>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</si>
  <si>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</si>
  <si>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</si>
  <si>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</si>
  <si>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</si>
  <si>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</si>
  <si>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</si>
  <si>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</si>
  <si>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</si>
  <si>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</si>
  <si>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</si>
  <si>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</si>
  <si>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</si>
  <si>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</si>
  <si>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</si>
  <si>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</si>
  <si>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</si>
  <si>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</si>
  <si>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</si>
  <si>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</si>
  <si>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</si>
  <si>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</si>
  <si>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</si>
  <si>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</si>
  <si>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</si>
  <si>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 xml:space="preserve"> 033/PCI/PI/X/21</t>
  </si>
  <si>
    <t>DOBO</t>
  </si>
  <si>
    <t>AGUSTUS</t>
  </si>
  <si>
    <t>DOP/2108/01/AWXJ2508</t>
  </si>
  <si>
    <t>S116287003</t>
  </si>
  <si>
    <t>DOP/2108/01/PMUB2064</t>
  </si>
  <si>
    <t>S116287002</t>
  </si>
  <si>
    <t>DOP/2108/01/GCBI0564</t>
  </si>
  <si>
    <t>S116287001</t>
  </si>
  <si>
    <t>DOP/2108/02/CFUZ5826</t>
  </si>
  <si>
    <t>S507213001</t>
  </si>
  <si>
    <t>DOP/2108/03/UCDJ0362</t>
  </si>
  <si>
    <t>S338796001</t>
  </si>
  <si>
    <t>DOP/2108/03/SKGQ1094</t>
  </si>
  <si>
    <t>S537526001</t>
  </si>
  <si>
    <t>DOP/2108/04/SZCX0263</t>
  </si>
  <si>
    <t>S749902001</t>
  </si>
  <si>
    <t>DOP/2108/05/HDIP9278</t>
  </si>
  <si>
    <t>S231728002</t>
  </si>
  <si>
    <t>DOP/2108/05/EWFO3201</t>
  </si>
  <si>
    <t>S231728001</t>
  </si>
  <si>
    <t>DOP/2108/06/LVWQ5196</t>
  </si>
  <si>
    <t>S230375002</t>
  </si>
  <si>
    <t>DOP/2108/06/YVTP1605</t>
  </si>
  <si>
    <t>S230375001</t>
  </si>
  <si>
    <t>DOP/2108/07/IOEG9147</t>
  </si>
  <si>
    <t>S260044001</t>
  </si>
  <si>
    <t>DOP/2108/08/ZAUW2576</t>
  </si>
  <si>
    <t>S006970002</t>
  </si>
  <si>
    <t>DOP/2108/09/RONA8570</t>
  </si>
  <si>
    <t>S450463002</t>
  </si>
  <si>
    <t>DOP/2108/09/GWVE6345</t>
  </si>
  <si>
    <t>S450463001</t>
  </si>
  <si>
    <t>DOP/2108/10/MATK0831</t>
  </si>
  <si>
    <t>S880039001</t>
  </si>
  <si>
    <t>DOP/2108/11/DVZT3580</t>
  </si>
  <si>
    <t>S891083001</t>
  </si>
  <si>
    <t>DOP/2108/12/VKJN5469</t>
  </si>
  <si>
    <t>S411262002</t>
  </si>
  <si>
    <t>DOP/2108/12/JPVZ9847</t>
  </si>
  <si>
    <t>S411262001</t>
  </si>
  <si>
    <t>DOP/2108/13/QKST7286</t>
  </si>
  <si>
    <t>S160955001</t>
  </si>
  <si>
    <t>DOP/2108/14/ZUDM9532</t>
  </si>
  <si>
    <t>S060414002</t>
  </si>
  <si>
    <t>DOP/2108/14/SUFP3581</t>
  </si>
  <si>
    <t>S060414001</t>
  </si>
  <si>
    <t>DOP/2108/15/EZHJ9546</t>
  </si>
  <si>
    <t>S763450002</t>
  </si>
  <si>
    <t>DOP/2108/15/KBAQ6350</t>
  </si>
  <si>
    <t>S763450001</t>
  </si>
  <si>
    <t>DOP/2108/16/HILT9487</t>
  </si>
  <si>
    <t>S063923001</t>
  </si>
  <si>
    <t>DOP/2108/17/ZPBG3102</t>
  </si>
  <si>
    <t>S602852001</t>
  </si>
  <si>
    <t>DOP/2108/18/TDWB8570</t>
  </si>
  <si>
    <t>S310535003</t>
  </si>
  <si>
    <t>DOP/2108/18/MRUO7230</t>
  </si>
  <si>
    <t>S310535001</t>
  </si>
  <si>
    <t>DOP/2108/19/KIFX6154</t>
  </si>
  <si>
    <t>S416054001</t>
  </si>
  <si>
    <t>DOP/2108/20/NYKT9824</t>
  </si>
  <si>
    <t>S206631002</t>
  </si>
  <si>
    <t>DOP/2108/20/YNBG5892</t>
  </si>
  <si>
    <t>S206631001</t>
  </si>
  <si>
    <t>DOP/2108/21/DYLM6415</t>
  </si>
  <si>
    <t>S879082001</t>
  </si>
  <si>
    <t>DOP/2108/22/VRLB7849</t>
  </si>
  <si>
    <t>S065450001</t>
  </si>
  <si>
    <t>DOP/2108/23/TGCZ4758</t>
  </si>
  <si>
    <t>S338796002</t>
  </si>
  <si>
    <t>MANO 2</t>
  </si>
  <si>
    <t>HASRUL</t>
  </si>
  <si>
    <t>DOP2108/08/URNA0376</t>
  </si>
  <si>
    <t>S518410002</t>
  </si>
  <si>
    <t>DOP/2108/09/PUOG6815</t>
  </si>
  <si>
    <t>S390394001</t>
  </si>
  <si>
    <t>DOP/2108/09/QPSI2873</t>
  </si>
  <si>
    <t>S390394003</t>
  </si>
  <si>
    <t>DOP/2108/09/MOGS0835</t>
  </si>
  <si>
    <t>S390394002</t>
  </si>
  <si>
    <t>DOP/2108/10/ZGFC3170</t>
  </si>
  <si>
    <t>S810775001</t>
  </si>
  <si>
    <t>DOP/2108/11/FDQI1906</t>
  </si>
  <si>
    <t>S405965001</t>
  </si>
  <si>
    <t>DOP/2108/12/HYWQ1753</t>
  </si>
  <si>
    <t>S885645002</t>
  </si>
  <si>
    <t>DOP/2108/12/MXBY2391</t>
  </si>
  <si>
    <t>S885645001</t>
  </si>
  <si>
    <t>DOP/2108/13/INQJ8057</t>
  </si>
  <si>
    <t>S439863003</t>
  </si>
  <si>
    <t>DOP/2108/13/KESW8463</t>
  </si>
  <si>
    <t>S439863002</t>
  </si>
  <si>
    <t>DOP/2108/13/SLTC8794</t>
  </si>
  <si>
    <t>S439863001</t>
  </si>
  <si>
    <t>DOP/2108/14/CURB7293</t>
  </si>
  <si>
    <t>S086512002</t>
  </si>
  <si>
    <t>DOP/2108/14/QACW0754</t>
  </si>
  <si>
    <t>S086512001</t>
  </si>
  <si>
    <t>DOP/2108/15/RKCY4805</t>
  </si>
  <si>
    <t>S220876002</t>
  </si>
  <si>
    <t>DOP/2108/15/WYCJ1083</t>
  </si>
  <si>
    <t>S220876001</t>
  </si>
  <si>
    <t>DOP/2108/15/GLYU9142</t>
  </si>
  <si>
    <t>S220876003</t>
  </si>
  <si>
    <t>DOP/2108/15/JCPL0367</t>
  </si>
  <si>
    <t>S220876004</t>
  </si>
  <si>
    <t>DOP/2108/16/EJUG3981</t>
  </si>
  <si>
    <t>S449692001</t>
  </si>
  <si>
    <t>DOP/2108/16/AXQG2496</t>
  </si>
  <si>
    <t>S449692002</t>
  </si>
  <si>
    <t>DOP/2108/16/DZML5867</t>
  </si>
  <si>
    <t>001592475406</t>
  </si>
  <si>
    <t>DOP/2108/17/RDGX3420</t>
  </si>
  <si>
    <t>S309960001</t>
  </si>
  <si>
    <t>DOP/2108/17/SCRD9350</t>
  </si>
  <si>
    <t>S209960002</t>
  </si>
  <si>
    <t>DOP/2108/18/IRMJ7132</t>
  </si>
  <si>
    <t>S408957002</t>
  </si>
  <si>
    <t>DOP/2108/18/ILBA4321</t>
  </si>
  <si>
    <t>S408957001</t>
  </si>
  <si>
    <t>DOP/2108/19/DPTQ7190</t>
  </si>
  <si>
    <t>S025725002</t>
  </si>
  <si>
    <t>DOP/2108/19/RCUJ8423</t>
  </si>
  <si>
    <t>S025725001</t>
  </si>
  <si>
    <t>DOP/2108/20/FLBU8152</t>
  </si>
  <si>
    <t>S517829003</t>
  </si>
  <si>
    <t>DOP/2108/20/EIQA2790</t>
  </si>
  <si>
    <t>S517829002</t>
  </si>
  <si>
    <t>DOP/2108/20/SPGZ1265</t>
  </si>
  <si>
    <t>S517829001</t>
  </si>
  <si>
    <t>DOP/2108/21/KORD3165</t>
  </si>
  <si>
    <t>S363139002</t>
  </si>
  <si>
    <t>DOP/2108/21/DOEA4196</t>
  </si>
  <si>
    <t>S363139001</t>
  </si>
  <si>
    <t>DOP/2108/22/EJLD8506</t>
  </si>
  <si>
    <t>S345105002</t>
  </si>
  <si>
    <t>DOP/2108/22/WBK5846</t>
  </si>
  <si>
    <t>S345105001</t>
  </si>
  <si>
    <t>DOP/2108/23/NZDB6937</t>
  </si>
  <si>
    <t>S319983002</t>
  </si>
  <si>
    <t>DOP/2108/23/QYDV3402</t>
  </si>
  <si>
    <t>S319983001</t>
  </si>
  <si>
    <t>DOP/2108/24/GVNQ2130</t>
  </si>
  <si>
    <t>S503754003</t>
  </si>
  <si>
    <t>DOP/2108/24/LAYQ3782</t>
  </si>
  <si>
    <t>S503754001</t>
  </si>
  <si>
    <t>DOP/2108/25/UYCN2901</t>
  </si>
  <si>
    <t>S833816003</t>
  </si>
  <si>
    <t>DOP/2108/25/REYW5921</t>
  </si>
  <si>
    <t>S833816002</t>
  </si>
  <si>
    <t>DOP/2108/25/IDJG7358</t>
  </si>
  <si>
    <t>S833816001</t>
  </si>
  <si>
    <t>DOP/2108/26/MLYC9603</t>
  </si>
  <si>
    <t>S249668002</t>
  </si>
  <si>
    <t>DOP/2108/26/WZLD8540</t>
  </si>
  <si>
    <t>S349668001</t>
  </si>
  <si>
    <t>SAUMLAKI</t>
  </si>
  <si>
    <t>SEPTINUS</t>
  </si>
  <si>
    <t>PENGIRIMAN BARANG TUJUAN DOBO</t>
  </si>
  <si>
    <t>PENGIRIMAN BARANG TUJUAN SAUMLAKI</t>
  </si>
  <si>
    <t>DOBO &amp; SAUMLAKI</t>
  </si>
  <si>
    <t>BKI032210038356</t>
  </si>
  <si>
    <t>BKI032210038249</t>
  </si>
  <si>
    <t xml:space="preserve"> 01 November 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</si>
  <si>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Puluh Tujuh Juta Enam Ratus Sembilan Ribu Seratus Sepuluh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</si>
</sst>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1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0" fontId="9" fillId="4" borderId="1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3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361950</xdr:colOff>
      <xdr:row>36</xdr:row>
      <xdr:rowOff>163229</xdr:rowOff>
    </xdr:from>
    <xdr:to>
      <xdr:col>10</xdr:col>
      <xdr:colOff>342900</xdr:colOff>
      <xdr:row>43</xdr:row>
      <xdr:rowOff>9524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8650004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224578910112" displayName="Table224578910112" ref="C2:N36" totalsRowShown="0" headerRowDxfId="32" dataDxfId="30" headerRowBorderDxfId="31">
  <tableColumns count="12">
    <tableColumn id="1" name="NOMOR" dataDxfId="29" dataCellStyle="Normal"/>
    <tableColumn id="3" name="TUJUAN" dataDxfId="28" dataCellStyle="Normal"/>
    <tableColumn id="16" name="Pick Up" dataDxfId="27"/>
    <tableColumn id="14" name="KAPAL" dataDxfId="26"/>
    <tableColumn id="15" name="ETD Kapal" dataDxfId="25"/>
    <tableColumn id="10" name="KETERANGAN" dataDxfId="24" dataCellStyle="Normal"/>
    <tableColumn id="5" name="P" dataDxfId="23" dataCellStyle="Normal"/>
    <tableColumn id="6" name="L" dataDxfId="22" dataCellStyle="Normal"/>
    <tableColumn id="7" name="T" dataDxfId="21" dataCellStyle="Normal"/>
    <tableColumn id="4" name="ACT KG" dataDxfId="20" dataCellStyle="Normal"/>
    <tableColumn id="8" name="KG VOLUME" dataDxfId="19" dataCellStyle="Normal"/>
    <tableColumn id="19" name="PEMBULATAN" dataDxfId="1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2" name="Table2245789101123" displayName="Table2245789101123" ref="C2:N44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4"/>
  <sheetViews>
    <sheetView tabSelected="1" topLeftCell="A31" workbookViewId="0">
      <selection activeCell="L42" sqref="L42"/>
    </sheetView>
  </sheetViews>
  <sheetFormatPr defaultRowHeight="15.75" x14ac:dyDescent="0.25"/>
  <cols>
    <col min="1" max="1" width="6.42578125" style="18" customWidth="1"/>
    <col min="2" max="2" width="11.5703125" style="18" customWidth="1"/>
    <col min="3" max="3" width="10" style="18" customWidth="1"/>
    <col min="4" max="4" width="26.42578125" style="18" customWidth="1"/>
    <col min="5" max="5" width="13.85546875" style="18" customWidth="1"/>
    <col min="6" max="6" width="6.85546875" style="18" bestFit="1" customWidth="1"/>
    <col min="7" max="7" width="6.42578125" style="18" customWidth="1"/>
    <col min="8" max="8" width="14.140625" style="19" bestFit="1" customWidth="1"/>
    <col min="9" max="9" width="1.5703125" style="19" customWidth="1"/>
    <col min="10" max="10" width="19.5703125" style="18" customWidth="1"/>
    <col min="11" max="11" width="9.140625" style="18"/>
    <col min="12" max="12" width="15.7109375" style="18" bestFit="1" customWidth="1"/>
    <col min="13" max="16384" width="9.140625" style="18"/>
  </cols>
  <sheetData>
    <row r="2" spans="1:10" x14ac:dyDescent="0.25">
      <c r="A2" s="17" t="s">
        <v>8</v>
      </c>
    </row>
    <row r="3" spans="1:10" x14ac:dyDescent="0.25">
      <c r="A3" s="20" t="s">
        <v>9</v>
      </c>
    </row>
    <row r="4" spans="1:10" x14ac:dyDescent="0.25">
      <c r="A4" s="20" t="s">
        <v>10</v>
      </c>
    </row>
    <row r="5" spans="1:10" x14ac:dyDescent="0.25">
      <c r="A5" s="20" t="s">
        <v>11</v>
      </c>
    </row>
    <row r="6" spans="1:10" x14ac:dyDescent="0.25">
      <c r="A6" s="20" t="s">
        <v>12</v>
      </c>
    </row>
    <row r="7" spans="1:10" x14ac:dyDescent="0.25">
      <c r="A7" s="20" t="s">
        <v>13</v>
      </c>
    </row>
    <row r="9" spans="1:10" ht="16.5" thickBot="1" x14ac:dyDescent="0.3">
      <c r="A9" s="21"/>
      <c r="B9" s="21"/>
      <c r="C9" s="21"/>
      <c r="D9" s="21"/>
      <c r="E9" s="21"/>
      <c r="F9" s="21"/>
      <c r="G9" s="21"/>
      <c r="H9" s="22"/>
      <c r="I9" s="22"/>
      <c r="J9" s="21"/>
    </row>
    <row r="10" spans="1:10" ht="23.25" customHeight="1" thickBot="1" x14ac:dyDescent="0.3">
      <c r="A10" s="97" t="s">
        <v>14</v>
      </c>
      <c r="B10" s="98"/>
      <c r="C10" s="98"/>
      <c r="D10" s="98"/>
      <c r="E10" s="98"/>
      <c r="F10" s="98"/>
      <c r="G10" s="98"/>
      <c r="H10" s="98"/>
      <c r="I10" s="98"/>
      <c r="J10" s="99"/>
    </row>
    <row r="12" spans="1:10" x14ac:dyDescent="0.25">
      <c r="A12" s="18" t="s">
        <v>15</v>
      </c>
      <c r="B12" s="18" t="s">
        <v>16</v>
      </c>
      <c r="G12" s="111" t="s">
        <v>49</v>
      </c>
      <c r="H12" s="111"/>
      <c r="I12" s="23" t="s">
        <v>17</v>
      </c>
      <c r="J12" s="24" t="s">
        <v>56</v>
      </c>
    </row>
    <row r="13" spans="1:10" x14ac:dyDescent="0.25">
      <c r="G13" s="111" t="s">
        <v>18</v>
      </c>
      <c r="H13" s="111"/>
      <c r="I13" s="23" t="s">
        <v>17</v>
      </c>
      <c r="J13" s="25" t="s">
        <v>220</v>
      </c>
    </row>
    <row r="14" spans="1:10" x14ac:dyDescent="0.25">
      <c r="G14" s="111" t="s">
        <v>50</v>
      </c>
      <c r="H14" s="111"/>
      <c r="I14" s="23" t="s">
        <v>17</v>
      </c>
      <c r="J14" s="18" t="s">
        <v>217</v>
      </c>
    </row>
    <row r="15" spans="1:10" x14ac:dyDescent="0.25">
      <c r="A15" s="18" t="s">
        <v>19</v>
      </c>
      <c r="B15" s="24" t="s">
        <v>20</v>
      </c>
      <c r="C15" s="24"/>
      <c r="I15" s="23"/>
      <c r="J15" s="18" t="s">
        <v>58</v>
      </c>
    </row>
    <row r="16" spans="1:10" ht="16.5" thickBot="1" x14ac:dyDescent="0.3"/>
    <row r="17" spans="1:12" ht="26.25" customHeight="1" x14ac:dyDescent="0.25">
      <c r="A17" s="26" t="s">
        <v>21</v>
      </c>
      <c r="B17" s="27" t="s">
        <v>22</v>
      </c>
      <c r="C17" s="27" t="s">
        <v>23</v>
      </c>
      <c r="D17" s="27" t="s">
        <v>24</v>
      </c>
      <c r="E17" s="27" t="s">
        <v>25</v>
      </c>
      <c r="F17" s="28" t="s">
        <v>26</v>
      </c>
      <c r="G17" s="28" t="s">
        <v>27</v>
      </c>
      <c r="H17" s="100" t="s">
        <v>28</v>
      </c>
      <c r="I17" s="101"/>
      <c r="J17" s="29" t="s">
        <v>29</v>
      </c>
    </row>
    <row r="18" spans="1:12" ht="48" customHeight="1" x14ac:dyDescent="0.25">
      <c r="A18" s="30">
        <v>1</v>
      </c>
      <c r="B18" s="31">
        <f>BKI032210038249!E3</f>
        <v>44429</v>
      </c>
      <c r="C18" s="85" t="str">
        <f>BKI032210038249!A3</f>
        <v>BKI032210038249</v>
      </c>
      <c r="D18" s="32" t="s">
        <v>215</v>
      </c>
      <c r="E18" s="32" t="str">
        <f>BKI032210038249!D3</f>
        <v>DOBO</v>
      </c>
      <c r="F18" s="33">
        <v>34</v>
      </c>
      <c r="G18" s="34">
        <f>BKI032210038249!N37</f>
        <v>485</v>
      </c>
      <c r="H18" s="102">
        <v>30000</v>
      </c>
      <c r="I18" s="103"/>
      <c r="J18" s="35">
        <f>G18*H18</f>
        <v>14550000</v>
      </c>
      <c r="L18"/>
    </row>
    <row r="19" spans="1:12" ht="48" customHeight="1" x14ac:dyDescent="0.25">
      <c r="A19" s="30">
        <f>A18+1</f>
        <v>2</v>
      </c>
      <c r="B19" s="31">
        <f>BKI032210038356!E3</f>
        <v>44429</v>
      </c>
      <c r="C19" s="85" t="str">
        <f>BKI032210038356!A3</f>
        <v>BKI032210038356</v>
      </c>
      <c r="D19" s="32" t="s">
        <v>216</v>
      </c>
      <c r="E19" s="32" t="str">
        <f>BKI032210038356!D3</f>
        <v>SAUMLAKI</v>
      </c>
      <c r="F19" s="33">
        <v>42</v>
      </c>
      <c r="G19" s="33">
        <f>BKI032210038356!N45</f>
        <v>922</v>
      </c>
      <c r="H19" s="102">
        <v>30000</v>
      </c>
      <c r="I19" s="103"/>
      <c r="J19" s="35">
        <f t="shared" ref="J19" si="0">G19*H19</f>
        <v>27660000</v>
      </c>
      <c r="L19"/>
    </row>
    <row r="20" spans="1:12" ht="32.25" customHeight="1" thickBot="1" x14ac:dyDescent="0.3">
      <c r="A20" s="104" t="s">
        <v>30</v>
      </c>
      <c r="B20" s="105"/>
      <c r="C20" s="105"/>
      <c r="D20" s="105"/>
      <c r="E20" s="105"/>
      <c r="F20" s="105"/>
      <c r="G20" s="105"/>
      <c r="H20" s="105"/>
      <c r="I20" s="106"/>
      <c r="J20" s="36">
        <f>SUM(J18:J19)</f>
        <v>42210000</v>
      </c>
      <c r="L20" s="83" t="e">
        <f>BKI032210038249!P42+#REF!+#REF!+#REF!+#REF!+#REF!+#REF!+#REF!+#REF!+#REF!+#REF!+#REF!+#REF!+#REF!+#REF!+#REF!+#REF!+#REF!+#REF!+#REF!+#REF!+#REF!+#REF!+#REF!+#REF!+#REF!+#REF!+#REF!+#REF!+#REF!</f>
        <v>#REF!</v>
      </c>
    </row>
    <row r="21" spans="1:12" x14ac:dyDescent="0.25">
      <c r="A21" s="107"/>
      <c r="B21" s="107"/>
      <c r="C21" s="37"/>
      <c r="D21" s="37"/>
      <c r="E21" s="37"/>
      <c r="F21" s="37"/>
      <c r="G21" s="37"/>
      <c r="H21" s="38"/>
      <c r="I21" s="38"/>
      <c r="J21" s="39"/>
    </row>
    <row r="22" spans="1:12" x14ac:dyDescent="0.25">
      <c r="A22" s="86"/>
      <c r="B22" s="86"/>
      <c r="C22" s="86"/>
      <c r="D22" s="86"/>
      <c r="E22" s="86"/>
      <c r="F22" s="86"/>
      <c r="G22" s="40" t="s">
        <v>51</v>
      </c>
      <c r="H22" s="40"/>
      <c r="I22" s="38"/>
      <c r="J22" s="39">
        <f>J20*10%</f>
        <v>4221000</v>
      </c>
      <c r="L22" s="41"/>
    </row>
    <row r="23" spans="1:12" x14ac:dyDescent="0.25">
      <c r="A23" s="86"/>
      <c r="B23" s="86"/>
      <c r="C23" s="86"/>
      <c r="D23" s="86"/>
      <c r="E23" s="86"/>
      <c r="F23" s="86"/>
      <c r="G23" s="93" t="s">
        <v>52</v>
      </c>
      <c r="H23" s="93"/>
      <c r="I23" s="94"/>
      <c r="J23" s="96">
        <f>J20-J22</f>
        <v>37989000</v>
      </c>
      <c r="L23" s="41"/>
    </row>
    <row r="24" spans="1:12" x14ac:dyDescent="0.25">
      <c r="A24" s="86"/>
      <c r="B24" s="86"/>
      <c r="C24" s="86"/>
      <c r="D24" s="86"/>
      <c r="E24" s="86"/>
      <c r="F24" s="86"/>
      <c r="G24" s="40" t="s">
        <v>31</v>
      </c>
      <c r="H24" s="40"/>
      <c r="I24" s="41" t="e">
        <f>#REF!*1%</f>
        <v>#REF!</v>
      </c>
      <c r="J24" s="39">
        <f>J23*1%</f>
        <v>379890</v>
      </c>
    </row>
    <row r="25" spans="1:12" ht="16.5" thickBot="1" x14ac:dyDescent="0.3">
      <c r="A25" s="86"/>
      <c r="B25" s="86"/>
      <c r="C25" s="86"/>
      <c r="D25" s="86"/>
      <c r="E25" s="86"/>
      <c r="F25" s="86"/>
      <c r="G25" s="95" t="s">
        <v>54</v>
      </c>
      <c r="H25" s="95"/>
      <c r="I25" s="42">
        <f>I21*10%</f>
        <v>0</v>
      </c>
      <c r="J25" s="42">
        <f>J23*2%</f>
        <v>759780</v>
      </c>
    </row>
    <row r="26" spans="1:12" x14ac:dyDescent="0.25">
      <c r="E26" s="17"/>
      <c r="F26" s="17"/>
      <c r="G26" s="43" t="s">
        <v>55</v>
      </c>
      <c r="H26" s="43"/>
      <c r="I26" s="44" t="e">
        <f>I20+I24</f>
        <v>#REF!</v>
      </c>
      <c r="J26" s="44">
        <f>J23+J24-J25</f>
        <v>37609110</v>
      </c>
    </row>
    <row r="27" spans="1:12" x14ac:dyDescent="0.25">
      <c r="E27" s="17"/>
      <c r="F27" s="17"/>
      <c r="G27" s="43"/>
      <c r="H27" s="43"/>
      <c r="I27" s="44"/>
      <c r="J27" s="44"/>
    </row>
    <row r="28" spans="1:12" x14ac:dyDescent="0.25">
      <c r="A28" s="17" t="s">
        <v>221</v>
      </c>
      <c r="D28" s="17"/>
      <c r="E28" s="17"/>
      <c r="F28" s="17"/>
      <c r="G28" s="17"/>
      <c r="H28" s="43"/>
      <c r="I28" s="43"/>
      <c r="J28" s="44"/>
    </row>
    <row r="29" spans="1:12" x14ac:dyDescent="0.25">
      <c r="A29" s="45"/>
      <c r="D29" s="17"/>
      <c r="E29" s="17"/>
      <c r="F29" s="17"/>
      <c r="G29" s="17"/>
      <c r="H29" s="43"/>
      <c r="I29" s="43"/>
      <c r="J29" s="44"/>
    </row>
    <row r="30" spans="1:12" x14ac:dyDescent="0.25">
      <c r="D30" s="17"/>
      <c r="E30" s="17"/>
      <c r="F30" s="17"/>
      <c r="G30" s="17"/>
      <c r="H30" s="43"/>
      <c r="I30" s="43"/>
      <c r="J30" s="44"/>
    </row>
    <row r="31" spans="1:12" x14ac:dyDescent="0.25">
      <c r="A31" s="46" t="s">
        <v>33</v>
      </c>
    </row>
    <row r="32" spans="1:12" x14ac:dyDescent="0.25">
      <c r="A32" s="47" t="s">
        <v>34</v>
      </c>
      <c r="B32" s="48"/>
      <c r="C32" s="48"/>
      <c r="D32" s="49"/>
      <c r="E32" s="49"/>
      <c r="F32" s="49"/>
      <c r="G32" s="49"/>
    </row>
    <row r="33" spans="1:10" x14ac:dyDescent="0.25">
      <c r="A33" s="47" t="s">
        <v>35</v>
      </c>
      <c r="B33" s="48"/>
      <c r="C33" s="48"/>
      <c r="D33" s="49"/>
      <c r="E33" s="49"/>
      <c r="F33" s="49"/>
      <c r="G33" s="49"/>
    </row>
    <row r="34" spans="1:10" x14ac:dyDescent="0.25">
      <c r="A34" s="50" t="s">
        <v>36</v>
      </c>
      <c r="B34" s="51"/>
      <c r="C34" s="51"/>
      <c r="D34" s="49"/>
      <c r="E34" s="49"/>
      <c r="F34" s="49"/>
      <c r="G34" s="49"/>
    </row>
    <row r="35" spans="1:10" x14ac:dyDescent="0.25">
      <c r="A35" s="52" t="s">
        <v>8</v>
      </c>
      <c r="B35" s="53"/>
      <c r="C35" s="53"/>
      <c r="D35" s="49"/>
      <c r="E35" s="49"/>
      <c r="F35" s="49"/>
      <c r="G35" s="49"/>
    </row>
    <row r="36" spans="1:10" x14ac:dyDescent="0.25">
      <c r="A36" s="54"/>
      <c r="B36" s="54"/>
      <c r="C36" s="54"/>
    </row>
    <row r="37" spans="1:10" x14ac:dyDescent="0.25">
      <c r="H37" s="55" t="s">
        <v>37</v>
      </c>
      <c r="I37" s="108" t="str">
        <f>+J13</f>
        <v xml:space="preserve"> 01 November 21</v>
      </c>
      <c r="J37" s="109"/>
    </row>
    <row r="41" spans="1:10" ht="18" customHeight="1" x14ac:dyDescent="0.25"/>
    <row r="42" spans="1:10" ht="17.25" customHeight="1" x14ac:dyDescent="0.25"/>
    <row r="44" spans="1:10" x14ac:dyDescent="0.25">
      <c r="H44" s="110" t="s">
        <v>38</v>
      </c>
      <c r="I44" s="110"/>
      <c r="J44" s="110"/>
    </row>
  </sheetData>
  <mergeCells count="11">
    <mergeCell ref="I37:J37"/>
    <mergeCell ref="H44:J44"/>
    <mergeCell ref="G14:H14"/>
    <mergeCell ref="G13:H13"/>
    <mergeCell ref="G12:H12"/>
    <mergeCell ref="A10:J10"/>
    <mergeCell ref="H17:I17"/>
    <mergeCell ref="H18:I18"/>
    <mergeCell ref="A20:I20"/>
    <mergeCell ref="A21:B21"/>
    <mergeCell ref="H19:I19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7"/>
  <sheetViews>
    <sheetView zoomScale="110" zoomScaleNormal="110" workbookViewId="0">
      <pane xSplit="3" ySplit="2" topLeftCell="D36" activePane="bottomRight" state="frozen"/>
      <selection pane="topRight" activeCell="B1" sqref="B1"/>
      <selection pane="bottomLeft" activeCell="A3" sqref="A3"/>
      <selection pane="bottomRight" activeCell="J43" sqref="J4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84" t="s">
        <v>219</v>
      </c>
      <c r="B3" s="75" t="s">
        <v>59</v>
      </c>
      <c r="C3" s="9" t="s">
        <v>60</v>
      </c>
      <c r="D3" s="77" t="s">
        <v>57</v>
      </c>
      <c r="E3" s="13">
        <v>44429</v>
      </c>
      <c r="F3" s="77" t="s">
        <v>127</v>
      </c>
      <c r="G3" s="13">
        <v>44431</v>
      </c>
      <c r="H3" s="10" t="s">
        <v>128</v>
      </c>
      <c r="I3" s="1">
        <v>53</v>
      </c>
      <c r="J3" s="1">
        <v>40</v>
      </c>
      <c r="K3" s="1">
        <v>40</v>
      </c>
      <c r="L3" s="1">
        <v>12</v>
      </c>
      <c r="M3" s="81">
        <v>21.2</v>
      </c>
      <c r="N3" s="8">
        <v>21</v>
      </c>
      <c r="O3" s="65">
        <v>30000</v>
      </c>
      <c r="P3" s="66">
        <f>Table224578910112[[#This Row],[PEMBULATAN]]*O3</f>
        <v>630000</v>
      </c>
    </row>
    <row r="4" spans="1:16" ht="26.25" customHeight="1" x14ac:dyDescent="0.2">
      <c r="A4" s="14"/>
      <c r="B4" s="76" t="s">
        <v>61</v>
      </c>
      <c r="C4" s="9" t="s">
        <v>62</v>
      </c>
      <c r="D4" s="77" t="s">
        <v>57</v>
      </c>
      <c r="E4" s="13">
        <v>44429</v>
      </c>
      <c r="F4" s="77" t="s">
        <v>127</v>
      </c>
      <c r="G4" s="13">
        <v>44431</v>
      </c>
      <c r="H4" s="10" t="s">
        <v>128</v>
      </c>
      <c r="I4" s="1">
        <v>104</v>
      </c>
      <c r="J4" s="1">
        <v>23</v>
      </c>
      <c r="K4" s="1">
        <v>5</v>
      </c>
      <c r="L4" s="1">
        <v>1</v>
      </c>
      <c r="M4" s="81">
        <v>2.99</v>
      </c>
      <c r="N4" s="8">
        <v>3</v>
      </c>
      <c r="O4" s="65">
        <v>30000</v>
      </c>
      <c r="P4" s="66">
        <f>Table224578910112[[#This Row],[PEMBULATAN]]*O4</f>
        <v>90000</v>
      </c>
    </row>
    <row r="5" spans="1:16" ht="26.25" customHeight="1" x14ac:dyDescent="0.2">
      <c r="A5" s="14"/>
      <c r="B5" s="14" t="s">
        <v>63</v>
      </c>
      <c r="C5" s="9" t="s">
        <v>64</v>
      </c>
      <c r="D5" s="77" t="s">
        <v>57</v>
      </c>
      <c r="E5" s="13">
        <v>44429</v>
      </c>
      <c r="F5" s="77" t="s">
        <v>127</v>
      </c>
      <c r="G5" s="13">
        <v>44431</v>
      </c>
      <c r="H5" s="10" t="s">
        <v>128</v>
      </c>
      <c r="I5" s="1">
        <v>95</v>
      </c>
      <c r="J5" s="1">
        <v>22</v>
      </c>
      <c r="K5" s="1">
        <v>5</v>
      </c>
      <c r="L5" s="1">
        <v>1</v>
      </c>
      <c r="M5" s="81">
        <v>2.6124999999999998</v>
      </c>
      <c r="N5" s="8">
        <v>3</v>
      </c>
      <c r="O5" s="65">
        <v>30000</v>
      </c>
      <c r="P5" s="66">
        <f>Table224578910112[[#This Row],[PEMBULATAN]]*O5</f>
        <v>90000</v>
      </c>
    </row>
    <row r="6" spans="1:16" ht="26.25" customHeight="1" x14ac:dyDescent="0.2">
      <c r="A6" s="14"/>
      <c r="B6" s="14" t="s">
        <v>65</v>
      </c>
      <c r="C6" s="74" t="s">
        <v>66</v>
      </c>
      <c r="D6" s="79" t="s">
        <v>57</v>
      </c>
      <c r="E6" s="13">
        <v>44429</v>
      </c>
      <c r="F6" s="77" t="s">
        <v>127</v>
      </c>
      <c r="G6" s="13">
        <v>44431</v>
      </c>
      <c r="H6" s="78" t="s">
        <v>128</v>
      </c>
      <c r="I6" s="16">
        <v>88</v>
      </c>
      <c r="J6" s="16">
        <v>18</v>
      </c>
      <c r="K6" s="16">
        <v>10</v>
      </c>
      <c r="L6" s="16">
        <v>3</v>
      </c>
      <c r="M6" s="82">
        <v>3.96</v>
      </c>
      <c r="N6" s="73">
        <v>4</v>
      </c>
      <c r="O6" s="65">
        <v>30000</v>
      </c>
      <c r="P6" s="66">
        <f>Table224578910112[[#This Row],[PEMBULATAN]]*O6</f>
        <v>120000</v>
      </c>
    </row>
    <row r="7" spans="1:16" ht="26.25" customHeight="1" x14ac:dyDescent="0.2">
      <c r="A7" s="14"/>
      <c r="B7" s="14" t="s">
        <v>67</v>
      </c>
      <c r="C7" s="74" t="s">
        <v>68</v>
      </c>
      <c r="D7" s="79" t="s">
        <v>57</v>
      </c>
      <c r="E7" s="13">
        <v>44429</v>
      </c>
      <c r="F7" s="77" t="s">
        <v>127</v>
      </c>
      <c r="G7" s="13">
        <v>44431</v>
      </c>
      <c r="H7" s="78" t="s">
        <v>128</v>
      </c>
      <c r="I7" s="16">
        <v>82</v>
      </c>
      <c r="J7" s="16">
        <v>54</v>
      </c>
      <c r="K7" s="16">
        <v>34</v>
      </c>
      <c r="L7" s="16">
        <v>10</v>
      </c>
      <c r="M7" s="82">
        <v>37.637999999999998</v>
      </c>
      <c r="N7" s="73">
        <v>38</v>
      </c>
      <c r="O7" s="65">
        <v>30000</v>
      </c>
      <c r="P7" s="66">
        <f>Table224578910112[[#This Row],[PEMBULATAN]]*O7</f>
        <v>1140000</v>
      </c>
    </row>
    <row r="8" spans="1:16" ht="26.25" customHeight="1" x14ac:dyDescent="0.2">
      <c r="A8" s="14"/>
      <c r="B8" s="14" t="s">
        <v>69</v>
      </c>
      <c r="C8" s="74" t="s">
        <v>70</v>
      </c>
      <c r="D8" s="79" t="s">
        <v>57</v>
      </c>
      <c r="E8" s="13">
        <v>44429</v>
      </c>
      <c r="F8" s="77" t="s">
        <v>127</v>
      </c>
      <c r="G8" s="13">
        <v>44431</v>
      </c>
      <c r="H8" s="78" t="s">
        <v>128</v>
      </c>
      <c r="I8" s="16">
        <v>54</v>
      </c>
      <c r="J8" s="16">
        <v>53</v>
      </c>
      <c r="K8" s="16">
        <v>25</v>
      </c>
      <c r="L8" s="16">
        <v>4</v>
      </c>
      <c r="M8" s="82">
        <v>17.887499999999999</v>
      </c>
      <c r="N8" s="73">
        <v>18</v>
      </c>
      <c r="O8" s="65">
        <v>30000</v>
      </c>
      <c r="P8" s="66">
        <f>Table224578910112[[#This Row],[PEMBULATAN]]*O8</f>
        <v>540000</v>
      </c>
    </row>
    <row r="9" spans="1:16" ht="26.25" customHeight="1" x14ac:dyDescent="0.2">
      <c r="A9" s="14"/>
      <c r="B9" s="14" t="s">
        <v>71</v>
      </c>
      <c r="C9" s="74" t="s">
        <v>72</v>
      </c>
      <c r="D9" s="79" t="s">
        <v>57</v>
      </c>
      <c r="E9" s="13">
        <v>44429</v>
      </c>
      <c r="F9" s="77" t="s">
        <v>127</v>
      </c>
      <c r="G9" s="13">
        <v>44431</v>
      </c>
      <c r="H9" s="78" t="s">
        <v>128</v>
      </c>
      <c r="I9" s="16">
        <v>35</v>
      </c>
      <c r="J9" s="16">
        <v>35</v>
      </c>
      <c r="K9" s="16">
        <v>31</v>
      </c>
      <c r="L9" s="16">
        <v>4</v>
      </c>
      <c r="M9" s="82">
        <v>9.4937500000000004</v>
      </c>
      <c r="N9" s="73">
        <v>10</v>
      </c>
      <c r="O9" s="65">
        <v>30000</v>
      </c>
      <c r="P9" s="66">
        <f>Table224578910112[[#This Row],[PEMBULATAN]]*O9</f>
        <v>300000</v>
      </c>
    </row>
    <row r="10" spans="1:16" ht="26.25" customHeight="1" x14ac:dyDescent="0.2">
      <c r="A10" s="14"/>
      <c r="B10" s="14" t="s">
        <v>73</v>
      </c>
      <c r="C10" s="74" t="s">
        <v>74</v>
      </c>
      <c r="D10" s="79" t="s">
        <v>57</v>
      </c>
      <c r="E10" s="13">
        <v>44429</v>
      </c>
      <c r="F10" s="77" t="s">
        <v>127</v>
      </c>
      <c r="G10" s="13">
        <v>44431</v>
      </c>
      <c r="H10" s="78" t="s">
        <v>128</v>
      </c>
      <c r="I10" s="16">
        <v>46</v>
      </c>
      <c r="J10" s="16">
        <v>28</v>
      </c>
      <c r="K10" s="16">
        <v>37</v>
      </c>
      <c r="L10" s="16">
        <v>2</v>
      </c>
      <c r="M10" s="82">
        <v>11.914</v>
      </c>
      <c r="N10" s="73">
        <v>12</v>
      </c>
      <c r="O10" s="65">
        <v>30000</v>
      </c>
      <c r="P10" s="66">
        <f>Table224578910112[[#This Row],[PEMBULATAN]]*O10</f>
        <v>360000</v>
      </c>
    </row>
    <row r="11" spans="1:16" ht="26.25" customHeight="1" x14ac:dyDescent="0.2">
      <c r="A11" s="14"/>
      <c r="B11" s="14" t="s">
        <v>75</v>
      </c>
      <c r="C11" s="74" t="s">
        <v>76</v>
      </c>
      <c r="D11" s="79" t="s">
        <v>57</v>
      </c>
      <c r="E11" s="13">
        <v>44429</v>
      </c>
      <c r="F11" s="77" t="s">
        <v>127</v>
      </c>
      <c r="G11" s="13">
        <v>44431</v>
      </c>
      <c r="H11" s="78" t="s">
        <v>128</v>
      </c>
      <c r="I11" s="16">
        <v>45</v>
      </c>
      <c r="J11" s="16">
        <v>50</v>
      </c>
      <c r="K11" s="16">
        <v>26</v>
      </c>
      <c r="L11" s="16">
        <v>8</v>
      </c>
      <c r="M11" s="82">
        <v>14.625</v>
      </c>
      <c r="N11" s="73">
        <v>15</v>
      </c>
      <c r="O11" s="65">
        <v>30000</v>
      </c>
      <c r="P11" s="66">
        <f>Table224578910112[[#This Row],[PEMBULATAN]]*O11</f>
        <v>450000</v>
      </c>
    </row>
    <row r="12" spans="1:16" ht="26.25" customHeight="1" x14ac:dyDescent="0.2">
      <c r="A12" s="14"/>
      <c r="B12" s="14" t="s">
        <v>77</v>
      </c>
      <c r="C12" s="74" t="s">
        <v>78</v>
      </c>
      <c r="D12" s="79" t="s">
        <v>57</v>
      </c>
      <c r="E12" s="13">
        <v>44429</v>
      </c>
      <c r="F12" s="77" t="s">
        <v>127</v>
      </c>
      <c r="G12" s="13">
        <v>44431</v>
      </c>
      <c r="H12" s="78" t="s">
        <v>128</v>
      </c>
      <c r="I12" s="16">
        <v>59</v>
      </c>
      <c r="J12" s="16">
        <v>43</v>
      </c>
      <c r="K12" s="16">
        <v>28</v>
      </c>
      <c r="L12" s="16">
        <v>12</v>
      </c>
      <c r="M12" s="82">
        <v>17.759</v>
      </c>
      <c r="N12" s="73">
        <v>18</v>
      </c>
      <c r="O12" s="65">
        <v>30000</v>
      </c>
      <c r="P12" s="66">
        <f>Table224578910112[[#This Row],[PEMBULATAN]]*O12</f>
        <v>540000</v>
      </c>
    </row>
    <row r="13" spans="1:16" ht="26.25" customHeight="1" x14ac:dyDescent="0.2">
      <c r="A13" s="14"/>
      <c r="B13" s="14" t="s">
        <v>79</v>
      </c>
      <c r="C13" s="74" t="s">
        <v>80</v>
      </c>
      <c r="D13" s="79" t="s">
        <v>57</v>
      </c>
      <c r="E13" s="13">
        <v>44429</v>
      </c>
      <c r="F13" s="77" t="s">
        <v>127</v>
      </c>
      <c r="G13" s="13">
        <v>44431</v>
      </c>
      <c r="H13" s="78" t="s">
        <v>128</v>
      </c>
      <c r="I13" s="16">
        <v>64</v>
      </c>
      <c r="J13" s="16">
        <v>33</v>
      </c>
      <c r="K13" s="16">
        <v>20</v>
      </c>
      <c r="L13" s="16">
        <v>4</v>
      </c>
      <c r="M13" s="82">
        <v>10.56</v>
      </c>
      <c r="N13" s="73">
        <v>11</v>
      </c>
      <c r="O13" s="65">
        <v>30000</v>
      </c>
      <c r="P13" s="66">
        <f>Table224578910112[[#This Row],[PEMBULATAN]]*O13</f>
        <v>330000</v>
      </c>
    </row>
    <row r="14" spans="1:16" ht="26.25" customHeight="1" x14ac:dyDescent="0.2">
      <c r="A14" s="14"/>
      <c r="B14" s="14" t="s">
        <v>81</v>
      </c>
      <c r="C14" s="74" t="s">
        <v>82</v>
      </c>
      <c r="D14" s="79" t="s">
        <v>57</v>
      </c>
      <c r="E14" s="13">
        <v>44429</v>
      </c>
      <c r="F14" s="77" t="s">
        <v>127</v>
      </c>
      <c r="G14" s="13">
        <v>44431</v>
      </c>
      <c r="H14" s="78" t="s">
        <v>128</v>
      </c>
      <c r="I14" s="16">
        <v>101</v>
      </c>
      <c r="J14" s="16">
        <v>13</v>
      </c>
      <c r="K14" s="16">
        <v>9</v>
      </c>
      <c r="L14" s="16">
        <v>1</v>
      </c>
      <c r="M14" s="82">
        <v>2.95425</v>
      </c>
      <c r="N14" s="73">
        <v>3</v>
      </c>
      <c r="O14" s="65">
        <v>30000</v>
      </c>
      <c r="P14" s="66">
        <f>Table224578910112[[#This Row],[PEMBULATAN]]*O14</f>
        <v>90000</v>
      </c>
    </row>
    <row r="15" spans="1:16" ht="26.25" customHeight="1" x14ac:dyDescent="0.2">
      <c r="A15" s="14"/>
      <c r="B15" s="14" t="s">
        <v>83</v>
      </c>
      <c r="C15" s="74" t="s">
        <v>84</v>
      </c>
      <c r="D15" s="79" t="s">
        <v>57</v>
      </c>
      <c r="E15" s="13">
        <v>44429</v>
      </c>
      <c r="F15" s="77" t="s">
        <v>127</v>
      </c>
      <c r="G15" s="13">
        <v>44431</v>
      </c>
      <c r="H15" s="78" t="s">
        <v>128</v>
      </c>
      <c r="I15" s="16">
        <v>78</v>
      </c>
      <c r="J15" s="16">
        <v>65</v>
      </c>
      <c r="K15" s="16">
        <v>18</v>
      </c>
      <c r="L15" s="16">
        <v>11</v>
      </c>
      <c r="M15" s="82">
        <v>22.815000000000001</v>
      </c>
      <c r="N15" s="73">
        <v>23</v>
      </c>
      <c r="O15" s="65">
        <v>30000</v>
      </c>
      <c r="P15" s="66">
        <f>Table224578910112[[#This Row],[PEMBULATAN]]*O15</f>
        <v>690000</v>
      </c>
    </row>
    <row r="16" spans="1:16" ht="26.25" customHeight="1" x14ac:dyDescent="0.2">
      <c r="A16" s="14"/>
      <c r="B16" s="14" t="s">
        <v>85</v>
      </c>
      <c r="C16" s="74" t="s">
        <v>86</v>
      </c>
      <c r="D16" s="79" t="s">
        <v>57</v>
      </c>
      <c r="E16" s="13">
        <v>44429</v>
      </c>
      <c r="F16" s="77" t="s">
        <v>127</v>
      </c>
      <c r="G16" s="13">
        <v>44431</v>
      </c>
      <c r="H16" s="78" t="s">
        <v>128</v>
      </c>
      <c r="I16" s="16">
        <v>56</v>
      </c>
      <c r="J16" s="16">
        <v>30</v>
      </c>
      <c r="K16" s="16">
        <v>16</v>
      </c>
      <c r="L16" s="16">
        <v>7</v>
      </c>
      <c r="M16" s="82">
        <v>6.72</v>
      </c>
      <c r="N16" s="73">
        <v>7</v>
      </c>
      <c r="O16" s="65">
        <v>30000</v>
      </c>
      <c r="P16" s="66">
        <f>Table224578910112[[#This Row],[PEMBULATAN]]*O16</f>
        <v>210000</v>
      </c>
    </row>
    <row r="17" spans="1:16" ht="26.25" customHeight="1" x14ac:dyDescent="0.2">
      <c r="A17" s="14"/>
      <c r="B17" s="14" t="s">
        <v>87</v>
      </c>
      <c r="C17" s="74" t="s">
        <v>88</v>
      </c>
      <c r="D17" s="79" t="s">
        <v>57</v>
      </c>
      <c r="E17" s="13">
        <v>44429</v>
      </c>
      <c r="F17" s="77" t="s">
        <v>127</v>
      </c>
      <c r="G17" s="13">
        <v>44431</v>
      </c>
      <c r="H17" s="78" t="s">
        <v>128</v>
      </c>
      <c r="I17" s="16">
        <v>87</v>
      </c>
      <c r="J17" s="16">
        <v>57</v>
      </c>
      <c r="K17" s="16">
        <v>20</v>
      </c>
      <c r="L17" s="16">
        <v>11</v>
      </c>
      <c r="M17" s="82">
        <v>24.795000000000002</v>
      </c>
      <c r="N17" s="73">
        <v>25</v>
      </c>
      <c r="O17" s="65">
        <v>30000</v>
      </c>
      <c r="P17" s="66">
        <f>Table224578910112[[#This Row],[PEMBULATAN]]*O17</f>
        <v>750000</v>
      </c>
    </row>
    <row r="18" spans="1:16" ht="26.25" customHeight="1" x14ac:dyDescent="0.2">
      <c r="A18" s="14"/>
      <c r="B18" s="14" t="s">
        <v>89</v>
      </c>
      <c r="C18" s="74" t="s">
        <v>90</v>
      </c>
      <c r="D18" s="79" t="s">
        <v>57</v>
      </c>
      <c r="E18" s="13">
        <v>44429</v>
      </c>
      <c r="F18" s="77" t="s">
        <v>127</v>
      </c>
      <c r="G18" s="13">
        <v>44431</v>
      </c>
      <c r="H18" s="78" t="s">
        <v>128</v>
      </c>
      <c r="I18" s="16">
        <v>87</v>
      </c>
      <c r="J18" s="16">
        <v>36</v>
      </c>
      <c r="K18" s="16">
        <v>16</v>
      </c>
      <c r="L18" s="16">
        <v>5</v>
      </c>
      <c r="M18" s="82">
        <v>12.528</v>
      </c>
      <c r="N18" s="73">
        <v>13</v>
      </c>
      <c r="O18" s="65">
        <v>30000</v>
      </c>
      <c r="P18" s="66">
        <f>Table224578910112[[#This Row],[PEMBULATAN]]*O18</f>
        <v>390000</v>
      </c>
    </row>
    <row r="19" spans="1:16" ht="26.25" customHeight="1" x14ac:dyDescent="0.2">
      <c r="A19" s="14"/>
      <c r="B19" s="14" t="s">
        <v>91</v>
      </c>
      <c r="C19" s="74" t="s">
        <v>92</v>
      </c>
      <c r="D19" s="79" t="s">
        <v>57</v>
      </c>
      <c r="E19" s="13">
        <v>44429</v>
      </c>
      <c r="F19" s="77" t="s">
        <v>127</v>
      </c>
      <c r="G19" s="13">
        <v>44431</v>
      </c>
      <c r="H19" s="78" t="s">
        <v>128</v>
      </c>
      <c r="I19" s="16">
        <v>82</v>
      </c>
      <c r="J19" s="16">
        <v>56</v>
      </c>
      <c r="K19" s="16">
        <v>18</v>
      </c>
      <c r="L19" s="16">
        <v>11</v>
      </c>
      <c r="M19" s="82">
        <v>20.664000000000001</v>
      </c>
      <c r="N19" s="73">
        <v>21</v>
      </c>
      <c r="O19" s="65">
        <v>30000</v>
      </c>
      <c r="P19" s="66">
        <f>Table224578910112[[#This Row],[PEMBULATAN]]*O19</f>
        <v>630000</v>
      </c>
    </row>
    <row r="20" spans="1:16" ht="26.25" customHeight="1" x14ac:dyDescent="0.2">
      <c r="A20" s="14"/>
      <c r="B20" s="14" t="s">
        <v>93</v>
      </c>
      <c r="C20" s="74" t="s">
        <v>94</v>
      </c>
      <c r="D20" s="79" t="s">
        <v>57</v>
      </c>
      <c r="E20" s="13">
        <v>44429</v>
      </c>
      <c r="F20" s="77" t="s">
        <v>127</v>
      </c>
      <c r="G20" s="13">
        <v>44431</v>
      </c>
      <c r="H20" s="78" t="s">
        <v>128</v>
      </c>
      <c r="I20" s="16">
        <v>36</v>
      </c>
      <c r="J20" s="16">
        <v>17</v>
      </c>
      <c r="K20" s="16">
        <v>14</v>
      </c>
      <c r="L20" s="16">
        <v>1</v>
      </c>
      <c r="M20" s="82">
        <v>2.1419999999999999</v>
      </c>
      <c r="N20" s="73">
        <v>2</v>
      </c>
      <c r="O20" s="65">
        <v>30000</v>
      </c>
      <c r="P20" s="66">
        <f>Table224578910112[[#This Row],[PEMBULATAN]]*O20</f>
        <v>60000</v>
      </c>
    </row>
    <row r="21" spans="1:16" ht="26.25" customHeight="1" x14ac:dyDescent="0.2">
      <c r="A21" s="14"/>
      <c r="B21" s="14" t="s">
        <v>95</v>
      </c>
      <c r="C21" s="74" t="s">
        <v>96</v>
      </c>
      <c r="D21" s="79" t="s">
        <v>57</v>
      </c>
      <c r="E21" s="13">
        <v>44429</v>
      </c>
      <c r="F21" s="77" t="s">
        <v>127</v>
      </c>
      <c r="G21" s="13">
        <v>44431</v>
      </c>
      <c r="H21" s="78" t="s">
        <v>128</v>
      </c>
      <c r="I21" s="16">
        <v>54</v>
      </c>
      <c r="J21" s="16">
        <v>57</v>
      </c>
      <c r="K21" s="16">
        <v>23</v>
      </c>
      <c r="L21" s="16">
        <v>11</v>
      </c>
      <c r="M21" s="82">
        <v>17.698499999999999</v>
      </c>
      <c r="N21" s="73">
        <v>18</v>
      </c>
      <c r="O21" s="65">
        <v>30000</v>
      </c>
      <c r="P21" s="66">
        <f>Table224578910112[[#This Row],[PEMBULATAN]]*O21</f>
        <v>540000</v>
      </c>
    </row>
    <row r="22" spans="1:16" ht="26.25" customHeight="1" x14ac:dyDescent="0.2">
      <c r="A22" s="14"/>
      <c r="B22" s="14" t="s">
        <v>97</v>
      </c>
      <c r="C22" s="74" t="s">
        <v>98</v>
      </c>
      <c r="D22" s="79" t="s">
        <v>57</v>
      </c>
      <c r="E22" s="13">
        <v>44429</v>
      </c>
      <c r="F22" s="77" t="s">
        <v>127</v>
      </c>
      <c r="G22" s="13">
        <v>44431</v>
      </c>
      <c r="H22" s="78" t="s">
        <v>128</v>
      </c>
      <c r="I22" s="16">
        <v>83</v>
      </c>
      <c r="J22" s="16">
        <v>35</v>
      </c>
      <c r="K22" s="16">
        <v>18</v>
      </c>
      <c r="L22" s="16">
        <v>7</v>
      </c>
      <c r="M22" s="82">
        <v>13.0725</v>
      </c>
      <c r="N22" s="73">
        <v>13</v>
      </c>
      <c r="O22" s="65">
        <v>30000</v>
      </c>
      <c r="P22" s="66">
        <f>Table224578910112[[#This Row],[PEMBULATAN]]*O22</f>
        <v>390000</v>
      </c>
    </row>
    <row r="23" spans="1:16" ht="26.25" customHeight="1" x14ac:dyDescent="0.2">
      <c r="A23" s="14"/>
      <c r="B23" s="14" t="s">
        <v>99</v>
      </c>
      <c r="C23" s="74" t="s">
        <v>100</v>
      </c>
      <c r="D23" s="79" t="s">
        <v>57</v>
      </c>
      <c r="E23" s="13">
        <v>44429</v>
      </c>
      <c r="F23" s="77" t="s">
        <v>127</v>
      </c>
      <c r="G23" s="13">
        <v>44431</v>
      </c>
      <c r="H23" s="78" t="s">
        <v>128</v>
      </c>
      <c r="I23" s="16">
        <v>40</v>
      </c>
      <c r="J23" s="16">
        <v>31</v>
      </c>
      <c r="K23" s="16">
        <v>31</v>
      </c>
      <c r="L23" s="16">
        <v>3</v>
      </c>
      <c r="M23" s="82">
        <v>9.61</v>
      </c>
      <c r="N23" s="73">
        <v>10</v>
      </c>
      <c r="O23" s="65">
        <v>30000</v>
      </c>
      <c r="P23" s="66">
        <f>Table224578910112[[#This Row],[PEMBULATAN]]*O23</f>
        <v>300000</v>
      </c>
    </row>
    <row r="24" spans="1:16" ht="26.25" customHeight="1" x14ac:dyDescent="0.2">
      <c r="A24" s="14"/>
      <c r="B24" s="14" t="s">
        <v>101</v>
      </c>
      <c r="C24" s="74" t="s">
        <v>102</v>
      </c>
      <c r="D24" s="79" t="s">
        <v>57</v>
      </c>
      <c r="E24" s="13">
        <v>44429</v>
      </c>
      <c r="F24" s="77" t="s">
        <v>127</v>
      </c>
      <c r="G24" s="13">
        <v>44431</v>
      </c>
      <c r="H24" s="78" t="s">
        <v>128</v>
      </c>
      <c r="I24" s="16">
        <v>40</v>
      </c>
      <c r="J24" s="16">
        <v>30</v>
      </c>
      <c r="K24" s="16">
        <v>30</v>
      </c>
      <c r="L24" s="16">
        <v>9</v>
      </c>
      <c r="M24" s="82">
        <v>9</v>
      </c>
      <c r="N24" s="73">
        <v>9</v>
      </c>
      <c r="O24" s="65">
        <v>30000</v>
      </c>
      <c r="P24" s="66">
        <f>Table224578910112[[#This Row],[PEMBULATAN]]*O24</f>
        <v>270000</v>
      </c>
    </row>
    <row r="25" spans="1:16" ht="26.25" customHeight="1" x14ac:dyDescent="0.2">
      <c r="A25" s="14"/>
      <c r="B25" s="14" t="s">
        <v>103</v>
      </c>
      <c r="C25" s="74" t="s">
        <v>104</v>
      </c>
      <c r="D25" s="79" t="s">
        <v>57</v>
      </c>
      <c r="E25" s="13">
        <v>44429</v>
      </c>
      <c r="F25" s="77" t="s">
        <v>127</v>
      </c>
      <c r="G25" s="13">
        <v>44431</v>
      </c>
      <c r="H25" s="78" t="s">
        <v>128</v>
      </c>
      <c r="I25" s="16">
        <v>90</v>
      </c>
      <c r="J25" s="16">
        <v>40</v>
      </c>
      <c r="K25" s="16">
        <v>19</v>
      </c>
      <c r="L25" s="16">
        <v>9</v>
      </c>
      <c r="M25" s="82">
        <v>17.100000000000001</v>
      </c>
      <c r="N25" s="73">
        <v>17</v>
      </c>
      <c r="O25" s="65">
        <v>30000</v>
      </c>
      <c r="P25" s="66">
        <f>Table224578910112[[#This Row],[PEMBULATAN]]*O25</f>
        <v>510000</v>
      </c>
    </row>
    <row r="26" spans="1:16" ht="26.25" customHeight="1" x14ac:dyDescent="0.2">
      <c r="A26" s="14"/>
      <c r="B26" s="14" t="s">
        <v>105</v>
      </c>
      <c r="C26" s="74" t="s">
        <v>106</v>
      </c>
      <c r="D26" s="79" t="s">
        <v>57</v>
      </c>
      <c r="E26" s="13">
        <v>44429</v>
      </c>
      <c r="F26" s="77" t="s">
        <v>127</v>
      </c>
      <c r="G26" s="13">
        <v>44431</v>
      </c>
      <c r="H26" s="78" t="s">
        <v>128</v>
      </c>
      <c r="I26" s="16">
        <v>63</v>
      </c>
      <c r="J26" s="16">
        <v>34</v>
      </c>
      <c r="K26" s="16">
        <v>20</v>
      </c>
      <c r="L26" s="16">
        <v>8</v>
      </c>
      <c r="M26" s="82">
        <v>10.71</v>
      </c>
      <c r="N26" s="73">
        <v>11</v>
      </c>
      <c r="O26" s="65">
        <v>30000</v>
      </c>
      <c r="P26" s="66">
        <f>Table224578910112[[#This Row],[PEMBULATAN]]*O26</f>
        <v>330000</v>
      </c>
    </row>
    <row r="27" spans="1:16" ht="26.25" customHeight="1" x14ac:dyDescent="0.2">
      <c r="A27" s="14"/>
      <c r="B27" s="14" t="s">
        <v>107</v>
      </c>
      <c r="C27" s="74" t="s">
        <v>108</v>
      </c>
      <c r="D27" s="79" t="s">
        <v>57</v>
      </c>
      <c r="E27" s="13">
        <v>44429</v>
      </c>
      <c r="F27" s="77" t="s">
        <v>127</v>
      </c>
      <c r="G27" s="13">
        <v>44431</v>
      </c>
      <c r="H27" s="78" t="s">
        <v>128</v>
      </c>
      <c r="I27" s="16">
        <v>35</v>
      </c>
      <c r="J27" s="16">
        <v>50</v>
      </c>
      <c r="K27" s="16">
        <v>30</v>
      </c>
      <c r="L27" s="16">
        <v>15</v>
      </c>
      <c r="M27" s="82">
        <v>13.125</v>
      </c>
      <c r="N27" s="73">
        <v>13</v>
      </c>
      <c r="O27" s="65">
        <v>30000</v>
      </c>
      <c r="P27" s="66">
        <f>Table224578910112[[#This Row],[PEMBULATAN]]*O27</f>
        <v>390000</v>
      </c>
    </row>
    <row r="28" spans="1:16" ht="26.25" customHeight="1" x14ac:dyDescent="0.2">
      <c r="A28" s="14"/>
      <c r="B28" s="14" t="s">
        <v>109</v>
      </c>
      <c r="C28" s="74" t="s">
        <v>110</v>
      </c>
      <c r="D28" s="79" t="s">
        <v>57</v>
      </c>
      <c r="E28" s="13">
        <v>44429</v>
      </c>
      <c r="F28" s="77" t="s">
        <v>127</v>
      </c>
      <c r="G28" s="13">
        <v>44431</v>
      </c>
      <c r="H28" s="78" t="s">
        <v>128</v>
      </c>
      <c r="I28" s="16">
        <v>65</v>
      </c>
      <c r="J28" s="16">
        <v>44</v>
      </c>
      <c r="K28" s="16">
        <v>28</v>
      </c>
      <c r="L28" s="16">
        <v>15</v>
      </c>
      <c r="M28" s="82">
        <v>20.02</v>
      </c>
      <c r="N28" s="73">
        <v>20</v>
      </c>
      <c r="O28" s="65">
        <v>30000</v>
      </c>
      <c r="P28" s="66">
        <f>Table224578910112[[#This Row],[PEMBULATAN]]*O28</f>
        <v>600000</v>
      </c>
    </row>
    <row r="29" spans="1:16" ht="26.25" customHeight="1" x14ac:dyDescent="0.2">
      <c r="A29" s="14"/>
      <c r="B29" s="14" t="s">
        <v>111</v>
      </c>
      <c r="C29" s="74" t="s">
        <v>112</v>
      </c>
      <c r="D29" s="79" t="s">
        <v>57</v>
      </c>
      <c r="E29" s="13">
        <v>44429</v>
      </c>
      <c r="F29" s="77" t="s">
        <v>127</v>
      </c>
      <c r="G29" s="13">
        <v>44431</v>
      </c>
      <c r="H29" s="78" t="s">
        <v>128</v>
      </c>
      <c r="I29" s="16">
        <v>30</v>
      </c>
      <c r="J29" s="16">
        <v>40</v>
      </c>
      <c r="K29" s="16">
        <v>8</v>
      </c>
      <c r="L29" s="16">
        <v>2</v>
      </c>
      <c r="M29" s="82">
        <v>2.4</v>
      </c>
      <c r="N29" s="73">
        <v>3</v>
      </c>
      <c r="O29" s="65">
        <v>30000</v>
      </c>
      <c r="P29" s="66">
        <f>Table224578910112[[#This Row],[PEMBULATAN]]*O29</f>
        <v>90000</v>
      </c>
    </row>
    <row r="30" spans="1:16" ht="26.25" customHeight="1" x14ac:dyDescent="0.2">
      <c r="A30" s="14"/>
      <c r="B30" s="14" t="s">
        <v>113</v>
      </c>
      <c r="C30" s="74" t="s">
        <v>114</v>
      </c>
      <c r="D30" s="79" t="s">
        <v>57</v>
      </c>
      <c r="E30" s="13">
        <v>44429</v>
      </c>
      <c r="F30" s="77" t="s">
        <v>127</v>
      </c>
      <c r="G30" s="13">
        <v>44431</v>
      </c>
      <c r="H30" s="78" t="s">
        <v>128</v>
      </c>
      <c r="I30" s="16">
        <v>62</v>
      </c>
      <c r="J30" s="16">
        <v>35</v>
      </c>
      <c r="K30" s="16">
        <v>22</v>
      </c>
      <c r="L30" s="16">
        <v>8</v>
      </c>
      <c r="M30" s="82">
        <v>11.935</v>
      </c>
      <c r="N30" s="73">
        <v>12</v>
      </c>
      <c r="O30" s="65">
        <v>30000</v>
      </c>
      <c r="P30" s="66">
        <f>Table224578910112[[#This Row],[PEMBULATAN]]*O30</f>
        <v>360000</v>
      </c>
    </row>
    <row r="31" spans="1:16" ht="26.25" customHeight="1" x14ac:dyDescent="0.2">
      <c r="A31" s="14"/>
      <c r="B31" s="14" t="s">
        <v>115</v>
      </c>
      <c r="C31" s="74" t="s">
        <v>116</v>
      </c>
      <c r="D31" s="79" t="s">
        <v>57</v>
      </c>
      <c r="E31" s="13">
        <v>44429</v>
      </c>
      <c r="F31" s="77" t="s">
        <v>127</v>
      </c>
      <c r="G31" s="13">
        <v>44431</v>
      </c>
      <c r="H31" s="78" t="s">
        <v>128</v>
      </c>
      <c r="I31" s="16">
        <v>51</v>
      </c>
      <c r="J31" s="16">
        <v>44</v>
      </c>
      <c r="K31" s="16">
        <v>10</v>
      </c>
      <c r="L31" s="16">
        <v>4</v>
      </c>
      <c r="M31" s="82">
        <v>5.61</v>
      </c>
      <c r="N31" s="73">
        <v>6</v>
      </c>
      <c r="O31" s="65">
        <v>30000</v>
      </c>
      <c r="P31" s="66">
        <f>Table224578910112[[#This Row],[PEMBULATAN]]*O31</f>
        <v>180000</v>
      </c>
    </row>
    <row r="32" spans="1:16" ht="26.25" customHeight="1" x14ac:dyDescent="0.2">
      <c r="A32" s="14"/>
      <c r="B32" s="14" t="s">
        <v>117</v>
      </c>
      <c r="C32" s="74" t="s">
        <v>118</v>
      </c>
      <c r="D32" s="79" t="s">
        <v>57</v>
      </c>
      <c r="E32" s="13">
        <v>44429</v>
      </c>
      <c r="F32" s="77" t="s">
        <v>127</v>
      </c>
      <c r="G32" s="13">
        <v>44431</v>
      </c>
      <c r="H32" s="78" t="s">
        <v>128</v>
      </c>
      <c r="I32" s="16">
        <v>90</v>
      </c>
      <c r="J32" s="16">
        <v>52</v>
      </c>
      <c r="K32" s="16">
        <v>18</v>
      </c>
      <c r="L32" s="16">
        <v>15</v>
      </c>
      <c r="M32" s="82">
        <v>21.06</v>
      </c>
      <c r="N32" s="73">
        <v>21</v>
      </c>
      <c r="O32" s="65">
        <v>30000</v>
      </c>
      <c r="P32" s="66">
        <f>Table224578910112[[#This Row],[PEMBULATAN]]*O32</f>
        <v>630000</v>
      </c>
    </row>
    <row r="33" spans="1:16" ht="26.25" customHeight="1" x14ac:dyDescent="0.2">
      <c r="A33" s="14"/>
      <c r="B33" s="14" t="s">
        <v>119</v>
      </c>
      <c r="C33" s="74" t="s">
        <v>120</v>
      </c>
      <c r="D33" s="79" t="s">
        <v>57</v>
      </c>
      <c r="E33" s="13">
        <v>44429</v>
      </c>
      <c r="F33" s="77" t="s">
        <v>127</v>
      </c>
      <c r="G33" s="13">
        <v>44431</v>
      </c>
      <c r="H33" s="78" t="s">
        <v>128</v>
      </c>
      <c r="I33" s="16">
        <v>63</v>
      </c>
      <c r="J33" s="16">
        <v>31</v>
      </c>
      <c r="K33" s="16">
        <v>25</v>
      </c>
      <c r="L33" s="16">
        <v>7</v>
      </c>
      <c r="M33" s="82">
        <v>12.206250000000001</v>
      </c>
      <c r="N33" s="73">
        <v>12</v>
      </c>
      <c r="O33" s="65">
        <v>30000</v>
      </c>
      <c r="P33" s="66">
        <f>Table224578910112[[#This Row],[PEMBULATAN]]*O33</f>
        <v>360000</v>
      </c>
    </row>
    <row r="34" spans="1:16" ht="26.25" customHeight="1" x14ac:dyDescent="0.2">
      <c r="A34" s="14"/>
      <c r="B34" s="14" t="s">
        <v>121</v>
      </c>
      <c r="C34" s="74" t="s">
        <v>122</v>
      </c>
      <c r="D34" s="79" t="s">
        <v>57</v>
      </c>
      <c r="E34" s="13">
        <v>44429</v>
      </c>
      <c r="F34" s="77" t="s">
        <v>127</v>
      </c>
      <c r="G34" s="13">
        <v>44431</v>
      </c>
      <c r="H34" s="78" t="s">
        <v>128</v>
      </c>
      <c r="I34" s="16">
        <v>73</v>
      </c>
      <c r="J34" s="16">
        <v>45</v>
      </c>
      <c r="K34" s="16">
        <v>45</v>
      </c>
      <c r="L34" s="16">
        <v>21</v>
      </c>
      <c r="M34" s="82">
        <v>36.956249999999997</v>
      </c>
      <c r="N34" s="73">
        <v>37</v>
      </c>
      <c r="O34" s="65">
        <v>30000</v>
      </c>
      <c r="P34" s="66">
        <f>Table224578910112[[#This Row],[PEMBULATAN]]*O34</f>
        <v>1110000</v>
      </c>
    </row>
    <row r="35" spans="1:16" ht="26.25" customHeight="1" x14ac:dyDescent="0.2">
      <c r="A35" s="14"/>
      <c r="B35" s="14" t="s">
        <v>123</v>
      </c>
      <c r="C35" s="74" t="s">
        <v>124</v>
      </c>
      <c r="D35" s="79" t="s">
        <v>57</v>
      </c>
      <c r="E35" s="13">
        <v>44429</v>
      </c>
      <c r="F35" s="77" t="s">
        <v>127</v>
      </c>
      <c r="G35" s="13">
        <v>44431</v>
      </c>
      <c r="H35" s="78" t="s">
        <v>128</v>
      </c>
      <c r="I35" s="16">
        <v>50</v>
      </c>
      <c r="J35" s="16">
        <v>45</v>
      </c>
      <c r="K35" s="16">
        <v>13</v>
      </c>
      <c r="L35" s="16">
        <v>2</v>
      </c>
      <c r="M35" s="82">
        <v>7.3125</v>
      </c>
      <c r="N35" s="73">
        <v>8</v>
      </c>
      <c r="O35" s="65">
        <v>30000</v>
      </c>
      <c r="P35" s="66">
        <f>Table224578910112[[#This Row],[PEMBULATAN]]*O35</f>
        <v>240000</v>
      </c>
    </row>
    <row r="36" spans="1:16" ht="26.25" customHeight="1" x14ac:dyDescent="0.2">
      <c r="A36" s="14"/>
      <c r="B36" s="14" t="s">
        <v>125</v>
      </c>
      <c r="C36" s="74" t="s">
        <v>126</v>
      </c>
      <c r="D36" s="79" t="s">
        <v>57</v>
      </c>
      <c r="E36" s="13">
        <v>44429</v>
      </c>
      <c r="F36" s="77" t="s">
        <v>127</v>
      </c>
      <c r="G36" s="13">
        <v>44431</v>
      </c>
      <c r="H36" s="78" t="s">
        <v>128</v>
      </c>
      <c r="I36" s="16">
        <v>43</v>
      </c>
      <c r="J36" s="16">
        <v>100</v>
      </c>
      <c r="K36" s="16">
        <v>26</v>
      </c>
      <c r="L36" s="16">
        <v>12</v>
      </c>
      <c r="M36" s="82">
        <v>27.95</v>
      </c>
      <c r="N36" s="73">
        <v>28</v>
      </c>
      <c r="O36" s="65">
        <v>30000</v>
      </c>
      <c r="P36" s="66">
        <f>Table224578910112[[#This Row],[PEMBULATAN]]*O36</f>
        <v>840000</v>
      </c>
    </row>
    <row r="37" spans="1:16" ht="22.5" customHeight="1" x14ac:dyDescent="0.2">
      <c r="A37" s="112" t="s">
        <v>30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4"/>
      <c r="M37" s="80">
        <f>SUBTOTAL(109,Table224578910112[KG VOLUME])</f>
        <v>479.024</v>
      </c>
      <c r="N37" s="69">
        <f>SUM(N3:N36)</f>
        <v>485</v>
      </c>
      <c r="O37" s="115">
        <f>SUM(P3:P36)</f>
        <v>14550000</v>
      </c>
      <c r="P37" s="116"/>
    </row>
    <row r="38" spans="1:16" ht="18" customHeight="1" x14ac:dyDescent="0.2">
      <c r="A38" s="87"/>
      <c r="B38" s="57" t="s">
        <v>42</v>
      </c>
      <c r="C38" s="56"/>
      <c r="D38" s="58" t="s">
        <v>43</v>
      </c>
      <c r="E38" s="87"/>
      <c r="F38" s="87"/>
      <c r="G38" s="87"/>
      <c r="H38" s="87"/>
      <c r="I38" s="87"/>
      <c r="J38" s="87"/>
      <c r="K38" s="87"/>
      <c r="L38" s="87"/>
      <c r="M38" s="88"/>
      <c r="N38" s="89" t="s">
        <v>51</v>
      </c>
      <c r="O38" s="90"/>
      <c r="P38" s="90">
        <f>O37*10%</f>
        <v>1455000</v>
      </c>
    </row>
    <row r="39" spans="1:16" ht="18" customHeight="1" thickBot="1" x14ac:dyDescent="0.25">
      <c r="A39" s="87"/>
      <c r="B39" s="57"/>
      <c r="C39" s="56"/>
      <c r="D39" s="58"/>
      <c r="E39" s="87"/>
      <c r="F39" s="87"/>
      <c r="G39" s="87"/>
      <c r="H39" s="87"/>
      <c r="I39" s="87"/>
      <c r="J39" s="87"/>
      <c r="K39" s="87"/>
      <c r="L39" s="87"/>
      <c r="M39" s="88"/>
      <c r="N39" s="91" t="s">
        <v>52</v>
      </c>
      <c r="O39" s="92"/>
      <c r="P39" s="92">
        <f>O37-P38</f>
        <v>13095000</v>
      </c>
    </row>
    <row r="40" spans="1:16" ht="18" customHeight="1" x14ac:dyDescent="0.2">
      <c r="A40" s="11"/>
      <c r="H40" s="64"/>
      <c r="N40" s="63" t="s">
        <v>31</v>
      </c>
      <c r="P40" s="70">
        <f>P39*1%</f>
        <v>130950</v>
      </c>
    </row>
    <row r="41" spans="1:16" ht="18" customHeight="1" thickBot="1" x14ac:dyDescent="0.25">
      <c r="A41" s="11"/>
      <c r="H41" s="64"/>
      <c r="N41" s="63" t="s">
        <v>53</v>
      </c>
      <c r="P41" s="72">
        <f>P39*2%</f>
        <v>261900</v>
      </c>
    </row>
    <row r="42" spans="1:16" ht="18" customHeight="1" x14ac:dyDescent="0.2">
      <c r="A42" s="11"/>
      <c r="H42" s="64"/>
      <c r="N42" s="67" t="s">
        <v>32</v>
      </c>
      <c r="O42" s="68"/>
      <c r="P42" s="71">
        <f>P39+P40-P41</f>
        <v>12964050</v>
      </c>
    </row>
    <row r="44" spans="1:16" x14ac:dyDescent="0.2">
      <c r="A44" s="11"/>
      <c r="H44" s="64"/>
      <c r="P44" s="72"/>
    </row>
    <row r="45" spans="1:16" x14ac:dyDescent="0.2">
      <c r="A45" s="11"/>
      <c r="H45" s="64"/>
      <c r="O45" s="59"/>
      <c r="P45" s="72"/>
    </row>
    <row r="46" spans="1:16" s="3" customFormat="1" x14ac:dyDescent="0.25">
      <c r="A46" s="11"/>
      <c r="B46" s="2"/>
      <c r="C46" s="2"/>
      <c r="E46" s="12"/>
      <c r="H46" s="64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4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4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4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4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4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4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64"/>
      <c r="N53" s="15"/>
      <c r="O53" s="15"/>
      <c r="P53" s="15"/>
    </row>
    <row r="54" spans="1:16" s="3" customFormat="1" x14ac:dyDescent="0.25">
      <c r="A54" s="11"/>
      <c r="B54" s="2"/>
      <c r="C54" s="2"/>
      <c r="E54" s="12"/>
      <c r="H54" s="64"/>
      <c r="N54" s="15"/>
      <c r="O54" s="15"/>
      <c r="P54" s="15"/>
    </row>
    <row r="55" spans="1:16" s="3" customFormat="1" x14ac:dyDescent="0.25">
      <c r="A55" s="11"/>
      <c r="B55" s="2"/>
      <c r="C55" s="2"/>
      <c r="E55" s="12"/>
      <c r="H55" s="64"/>
      <c r="N55" s="15"/>
      <c r="O55" s="15"/>
      <c r="P55" s="15"/>
    </row>
    <row r="56" spans="1:16" s="3" customFormat="1" x14ac:dyDescent="0.25">
      <c r="A56" s="11"/>
      <c r="B56" s="2"/>
      <c r="C56" s="2"/>
      <c r="E56" s="12"/>
      <c r="H56" s="64"/>
      <c r="N56" s="15"/>
      <c r="O56" s="15"/>
      <c r="P56" s="15"/>
    </row>
    <row r="57" spans="1:16" s="3" customFormat="1" x14ac:dyDescent="0.25">
      <c r="A57" s="11"/>
      <c r="B57" s="2"/>
      <c r="C57" s="2"/>
      <c r="E57" s="12"/>
      <c r="H57" s="64"/>
      <c r="N57" s="15"/>
      <c r="O57" s="15"/>
      <c r="P57" s="15"/>
    </row>
  </sheetData>
  <mergeCells count="2">
    <mergeCell ref="A37:L37"/>
    <mergeCell ref="O37:P37"/>
  </mergeCells>
  <conditionalFormatting sqref="B3">
    <cfRule type="duplicateValues" dxfId="35" priority="2"/>
  </conditionalFormatting>
  <conditionalFormatting sqref="B4">
    <cfRule type="duplicateValues" dxfId="34" priority="1"/>
  </conditionalFormatting>
  <conditionalFormatting sqref="B5:B36">
    <cfRule type="duplicateValues" dxfId="33" priority="2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F48" sqref="F4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84" t="s">
        <v>218</v>
      </c>
      <c r="B3" s="75" t="s">
        <v>129</v>
      </c>
      <c r="C3" s="9" t="s">
        <v>130</v>
      </c>
      <c r="D3" s="77" t="s">
        <v>213</v>
      </c>
      <c r="E3" s="13">
        <v>44429</v>
      </c>
      <c r="F3" s="77" t="s">
        <v>127</v>
      </c>
      <c r="G3" s="13">
        <v>44431</v>
      </c>
      <c r="H3" s="10" t="s">
        <v>214</v>
      </c>
      <c r="I3" s="1">
        <v>88</v>
      </c>
      <c r="J3" s="1">
        <v>54</v>
      </c>
      <c r="K3" s="1">
        <v>20</v>
      </c>
      <c r="L3" s="1">
        <v>20</v>
      </c>
      <c r="M3" s="81">
        <v>23.76</v>
      </c>
      <c r="N3" s="8">
        <v>24</v>
      </c>
      <c r="O3" s="65">
        <v>30000</v>
      </c>
      <c r="P3" s="66">
        <f>Table2245789101123[[#This Row],[PEMBULATAN]]*O3</f>
        <v>720000</v>
      </c>
    </row>
    <row r="4" spans="1:16" ht="26.25" customHeight="1" x14ac:dyDescent="0.2">
      <c r="A4" s="14"/>
      <c r="B4" s="76" t="s">
        <v>131</v>
      </c>
      <c r="C4" s="9" t="s">
        <v>132</v>
      </c>
      <c r="D4" s="77" t="s">
        <v>213</v>
      </c>
      <c r="E4" s="13">
        <v>44429</v>
      </c>
      <c r="F4" s="77" t="s">
        <v>127</v>
      </c>
      <c r="G4" s="13">
        <v>44431</v>
      </c>
      <c r="H4" s="10" t="s">
        <v>214</v>
      </c>
      <c r="I4" s="1">
        <v>70</v>
      </c>
      <c r="J4" s="1">
        <v>53</v>
      </c>
      <c r="K4" s="1">
        <v>19</v>
      </c>
      <c r="L4" s="1">
        <v>27</v>
      </c>
      <c r="M4" s="81">
        <v>17.622499999999999</v>
      </c>
      <c r="N4" s="8">
        <v>18</v>
      </c>
      <c r="O4" s="65">
        <v>30000</v>
      </c>
      <c r="P4" s="66">
        <f>Table2245789101123[[#This Row],[PEMBULATAN]]*O4</f>
        <v>540000</v>
      </c>
    </row>
    <row r="5" spans="1:16" ht="26.25" customHeight="1" x14ac:dyDescent="0.2">
      <c r="A5" s="14"/>
      <c r="B5" s="14" t="s">
        <v>133</v>
      </c>
      <c r="C5" s="9" t="s">
        <v>134</v>
      </c>
      <c r="D5" s="77" t="s">
        <v>213</v>
      </c>
      <c r="E5" s="13">
        <v>44429</v>
      </c>
      <c r="F5" s="77" t="s">
        <v>127</v>
      </c>
      <c r="G5" s="13">
        <v>44431</v>
      </c>
      <c r="H5" s="10" t="s">
        <v>214</v>
      </c>
      <c r="I5" s="1">
        <v>87</v>
      </c>
      <c r="J5" s="1">
        <v>45</v>
      </c>
      <c r="K5" s="1">
        <v>26</v>
      </c>
      <c r="L5" s="1">
        <v>11</v>
      </c>
      <c r="M5" s="81">
        <v>25.447500000000002</v>
      </c>
      <c r="N5" s="8">
        <v>26</v>
      </c>
      <c r="O5" s="65">
        <v>30000</v>
      </c>
      <c r="P5" s="66">
        <f>Table2245789101123[[#This Row],[PEMBULATAN]]*O5</f>
        <v>780000</v>
      </c>
    </row>
    <row r="6" spans="1:16" ht="26.25" customHeight="1" x14ac:dyDescent="0.2">
      <c r="A6" s="14"/>
      <c r="B6" s="14" t="s">
        <v>135</v>
      </c>
      <c r="C6" s="74" t="s">
        <v>136</v>
      </c>
      <c r="D6" s="79" t="s">
        <v>213</v>
      </c>
      <c r="E6" s="13">
        <v>44429</v>
      </c>
      <c r="F6" s="77" t="s">
        <v>127</v>
      </c>
      <c r="G6" s="13">
        <v>44431</v>
      </c>
      <c r="H6" s="78" t="s">
        <v>214</v>
      </c>
      <c r="I6" s="16">
        <v>98</v>
      </c>
      <c r="J6" s="16">
        <v>62</v>
      </c>
      <c r="K6" s="16">
        <v>25</v>
      </c>
      <c r="L6" s="16">
        <v>19</v>
      </c>
      <c r="M6" s="82">
        <v>37.975000000000001</v>
      </c>
      <c r="N6" s="73">
        <v>38</v>
      </c>
      <c r="O6" s="65">
        <v>30000</v>
      </c>
      <c r="P6" s="66">
        <f>Table2245789101123[[#This Row],[PEMBULATAN]]*O6</f>
        <v>1140000</v>
      </c>
    </row>
    <row r="7" spans="1:16" ht="26.25" customHeight="1" x14ac:dyDescent="0.2">
      <c r="A7" s="14"/>
      <c r="B7" s="14" t="s">
        <v>137</v>
      </c>
      <c r="C7" s="74" t="s">
        <v>138</v>
      </c>
      <c r="D7" s="79" t="s">
        <v>213</v>
      </c>
      <c r="E7" s="13">
        <v>44429</v>
      </c>
      <c r="F7" s="77" t="s">
        <v>127</v>
      </c>
      <c r="G7" s="13">
        <v>44431</v>
      </c>
      <c r="H7" s="78" t="s">
        <v>214</v>
      </c>
      <c r="I7" s="16">
        <v>97</v>
      </c>
      <c r="J7" s="16">
        <v>62</v>
      </c>
      <c r="K7" s="16">
        <v>24</v>
      </c>
      <c r="L7" s="16">
        <v>17</v>
      </c>
      <c r="M7" s="82">
        <v>36.084000000000003</v>
      </c>
      <c r="N7" s="73">
        <v>36</v>
      </c>
      <c r="O7" s="65">
        <v>30000</v>
      </c>
      <c r="P7" s="66">
        <f>Table2245789101123[[#This Row],[PEMBULATAN]]*O7</f>
        <v>1080000</v>
      </c>
    </row>
    <row r="8" spans="1:16" ht="26.25" customHeight="1" x14ac:dyDescent="0.2">
      <c r="A8" s="14"/>
      <c r="B8" s="14" t="s">
        <v>139</v>
      </c>
      <c r="C8" s="74" t="s">
        <v>140</v>
      </c>
      <c r="D8" s="79" t="s">
        <v>213</v>
      </c>
      <c r="E8" s="13">
        <v>44429</v>
      </c>
      <c r="F8" s="77" t="s">
        <v>127</v>
      </c>
      <c r="G8" s="13">
        <v>44431</v>
      </c>
      <c r="H8" s="78" t="s">
        <v>214</v>
      </c>
      <c r="I8" s="16">
        <v>87</v>
      </c>
      <c r="J8" s="16">
        <v>55</v>
      </c>
      <c r="K8" s="16">
        <v>33</v>
      </c>
      <c r="L8" s="16">
        <v>15</v>
      </c>
      <c r="M8" s="82">
        <v>39.47625</v>
      </c>
      <c r="N8" s="73">
        <v>40</v>
      </c>
      <c r="O8" s="65">
        <v>30000</v>
      </c>
      <c r="P8" s="66">
        <f>Table2245789101123[[#This Row],[PEMBULATAN]]*O8</f>
        <v>1200000</v>
      </c>
    </row>
    <row r="9" spans="1:16" ht="26.25" customHeight="1" x14ac:dyDescent="0.2">
      <c r="A9" s="14"/>
      <c r="B9" s="14" t="s">
        <v>141</v>
      </c>
      <c r="C9" s="74" t="s">
        <v>142</v>
      </c>
      <c r="D9" s="79" t="s">
        <v>213</v>
      </c>
      <c r="E9" s="13">
        <v>44429</v>
      </c>
      <c r="F9" s="77" t="s">
        <v>127</v>
      </c>
      <c r="G9" s="13">
        <v>44431</v>
      </c>
      <c r="H9" s="78" t="s">
        <v>214</v>
      </c>
      <c r="I9" s="16">
        <v>43</v>
      </c>
      <c r="J9" s="16">
        <v>20</v>
      </c>
      <c r="K9" s="16">
        <v>20</v>
      </c>
      <c r="L9" s="16">
        <v>1</v>
      </c>
      <c r="M9" s="82">
        <v>4.3</v>
      </c>
      <c r="N9" s="73">
        <v>5</v>
      </c>
      <c r="O9" s="65">
        <v>30000</v>
      </c>
      <c r="P9" s="66">
        <f>Table2245789101123[[#This Row],[PEMBULATAN]]*O9</f>
        <v>150000</v>
      </c>
    </row>
    <row r="10" spans="1:16" ht="26.25" customHeight="1" x14ac:dyDescent="0.2">
      <c r="A10" s="14"/>
      <c r="B10" s="14" t="s">
        <v>143</v>
      </c>
      <c r="C10" s="74" t="s">
        <v>144</v>
      </c>
      <c r="D10" s="79" t="s">
        <v>213</v>
      </c>
      <c r="E10" s="13">
        <v>44429</v>
      </c>
      <c r="F10" s="77" t="s">
        <v>127</v>
      </c>
      <c r="G10" s="13">
        <v>44431</v>
      </c>
      <c r="H10" s="78" t="s">
        <v>214</v>
      </c>
      <c r="I10" s="16">
        <v>65</v>
      </c>
      <c r="J10" s="16">
        <v>48</v>
      </c>
      <c r="K10" s="16">
        <v>48</v>
      </c>
      <c r="L10" s="16">
        <v>29</v>
      </c>
      <c r="M10" s="82">
        <v>37.44</v>
      </c>
      <c r="N10" s="73">
        <v>38</v>
      </c>
      <c r="O10" s="65">
        <v>30000</v>
      </c>
      <c r="P10" s="66">
        <f>Table2245789101123[[#This Row],[PEMBULATAN]]*O10</f>
        <v>1140000</v>
      </c>
    </row>
    <row r="11" spans="1:16" ht="26.25" customHeight="1" x14ac:dyDescent="0.2">
      <c r="A11" s="14"/>
      <c r="B11" s="14" t="s">
        <v>145</v>
      </c>
      <c r="C11" s="74" t="s">
        <v>146</v>
      </c>
      <c r="D11" s="79" t="s">
        <v>213</v>
      </c>
      <c r="E11" s="13">
        <v>44429</v>
      </c>
      <c r="F11" s="77" t="s">
        <v>127</v>
      </c>
      <c r="G11" s="13">
        <v>44431</v>
      </c>
      <c r="H11" s="78" t="s">
        <v>214</v>
      </c>
      <c r="I11" s="16">
        <v>40</v>
      </c>
      <c r="J11" s="16">
        <v>28</v>
      </c>
      <c r="K11" s="16">
        <v>25</v>
      </c>
      <c r="L11" s="16">
        <v>1</v>
      </c>
      <c r="M11" s="82">
        <v>7</v>
      </c>
      <c r="N11" s="73">
        <v>7</v>
      </c>
      <c r="O11" s="65">
        <v>30000</v>
      </c>
      <c r="P11" s="66">
        <f>Table2245789101123[[#This Row],[PEMBULATAN]]*O11</f>
        <v>210000</v>
      </c>
    </row>
    <row r="12" spans="1:16" ht="26.25" customHeight="1" x14ac:dyDescent="0.2">
      <c r="A12" s="14"/>
      <c r="B12" s="14" t="s">
        <v>147</v>
      </c>
      <c r="C12" s="74" t="s">
        <v>148</v>
      </c>
      <c r="D12" s="79" t="s">
        <v>213</v>
      </c>
      <c r="E12" s="13">
        <v>44429</v>
      </c>
      <c r="F12" s="77" t="s">
        <v>127</v>
      </c>
      <c r="G12" s="13">
        <v>44431</v>
      </c>
      <c r="H12" s="78" t="s">
        <v>214</v>
      </c>
      <c r="I12" s="16">
        <v>70</v>
      </c>
      <c r="J12" s="16">
        <v>38</v>
      </c>
      <c r="K12" s="16">
        <v>38</v>
      </c>
      <c r="L12" s="16">
        <v>19</v>
      </c>
      <c r="M12" s="82">
        <v>25.27</v>
      </c>
      <c r="N12" s="73">
        <v>25</v>
      </c>
      <c r="O12" s="65">
        <v>30000</v>
      </c>
      <c r="P12" s="66">
        <f>Table2245789101123[[#This Row],[PEMBULATAN]]*O12</f>
        <v>750000</v>
      </c>
    </row>
    <row r="13" spans="1:16" ht="26.25" customHeight="1" x14ac:dyDescent="0.2">
      <c r="A13" s="14"/>
      <c r="B13" s="14" t="s">
        <v>149</v>
      </c>
      <c r="C13" s="74" t="s">
        <v>150</v>
      </c>
      <c r="D13" s="79" t="s">
        <v>213</v>
      </c>
      <c r="E13" s="13">
        <v>44429</v>
      </c>
      <c r="F13" s="77" t="s">
        <v>127</v>
      </c>
      <c r="G13" s="13">
        <v>44431</v>
      </c>
      <c r="H13" s="78" t="s">
        <v>214</v>
      </c>
      <c r="I13" s="16">
        <v>42</v>
      </c>
      <c r="J13" s="16">
        <v>60</v>
      </c>
      <c r="K13" s="16">
        <v>60</v>
      </c>
      <c r="L13" s="16">
        <v>25</v>
      </c>
      <c r="M13" s="82">
        <v>37.799999999999997</v>
      </c>
      <c r="N13" s="73">
        <v>38</v>
      </c>
      <c r="O13" s="65">
        <v>30000</v>
      </c>
      <c r="P13" s="66">
        <f>Table2245789101123[[#This Row],[PEMBULATAN]]*O13</f>
        <v>1140000</v>
      </c>
    </row>
    <row r="14" spans="1:16" ht="26.25" customHeight="1" x14ac:dyDescent="0.2">
      <c r="A14" s="14"/>
      <c r="B14" s="14" t="s">
        <v>151</v>
      </c>
      <c r="C14" s="74" t="s">
        <v>152</v>
      </c>
      <c r="D14" s="79" t="s">
        <v>213</v>
      </c>
      <c r="E14" s="13">
        <v>44429</v>
      </c>
      <c r="F14" s="77" t="s">
        <v>127</v>
      </c>
      <c r="G14" s="13">
        <v>44431</v>
      </c>
      <c r="H14" s="78" t="s">
        <v>214</v>
      </c>
      <c r="I14" s="16">
        <v>52</v>
      </c>
      <c r="J14" s="16">
        <v>33</v>
      </c>
      <c r="K14" s="16">
        <v>21</v>
      </c>
      <c r="L14" s="16">
        <v>5</v>
      </c>
      <c r="M14" s="82">
        <v>9.0090000000000003</v>
      </c>
      <c r="N14" s="73">
        <v>9</v>
      </c>
      <c r="O14" s="65">
        <v>30000</v>
      </c>
      <c r="P14" s="66">
        <f>Table2245789101123[[#This Row],[PEMBULATAN]]*O14</f>
        <v>270000</v>
      </c>
    </row>
    <row r="15" spans="1:16" ht="26.25" customHeight="1" x14ac:dyDescent="0.2">
      <c r="A15" s="14"/>
      <c r="B15" s="14" t="s">
        <v>153</v>
      </c>
      <c r="C15" s="74" t="s">
        <v>154</v>
      </c>
      <c r="D15" s="79" t="s">
        <v>213</v>
      </c>
      <c r="E15" s="13">
        <v>44429</v>
      </c>
      <c r="F15" s="77" t="s">
        <v>127</v>
      </c>
      <c r="G15" s="13">
        <v>44431</v>
      </c>
      <c r="H15" s="78" t="s">
        <v>214</v>
      </c>
      <c r="I15" s="16">
        <v>60</v>
      </c>
      <c r="J15" s="16">
        <v>58</v>
      </c>
      <c r="K15" s="16">
        <v>58</v>
      </c>
      <c r="L15" s="16">
        <v>21</v>
      </c>
      <c r="M15" s="82">
        <v>50.46</v>
      </c>
      <c r="N15" s="73">
        <v>51</v>
      </c>
      <c r="O15" s="65">
        <v>30000</v>
      </c>
      <c r="P15" s="66">
        <f>Table2245789101123[[#This Row],[PEMBULATAN]]*O15</f>
        <v>1530000</v>
      </c>
    </row>
    <row r="16" spans="1:16" ht="26.25" customHeight="1" x14ac:dyDescent="0.2">
      <c r="A16" s="14"/>
      <c r="B16" s="14" t="s">
        <v>155</v>
      </c>
      <c r="C16" s="74" t="s">
        <v>156</v>
      </c>
      <c r="D16" s="79" t="s">
        <v>213</v>
      </c>
      <c r="E16" s="13">
        <v>44429</v>
      </c>
      <c r="F16" s="77" t="s">
        <v>127</v>
      </c>
      <c r="G16" s="13">
        <v>44431</v>
      </c>
      <c r="H16" s="78" t="s">
        <v>214</v>
      </c>
      <c r="I16" s="16">
        <v>57</v>
      </c>
      <c r="J16" s="16">
        <v>40</v>
      </c>
      <c r="K16" s="16">
        <v>40</v>
      </c>
      <c r="L16" s="16">
        <v>14</v>
      </c>
      <c r="M16" s="82">
        <v>22.8</v>
      </c>
      <c r="N16" s="73">
        <v>23</v>
      </c>
      <c r="O16" s="65">
        <v>30000</v>
      </c>
      <c r="P16" s="66">
        <f>Table2245789101123[[#This Row],[PEMBULATAN]]*O16</f>
        <v>690000</v>
      </c>
    </row>
    <row r="17" spans="1:16" ht="26.25" customHeight="1" x14ac:dyDescent="0.2">
      <c r="A17" s="14"/>
      <c r="B17" s="14" t="s">
        <v>157</v>
      </c>
      <c r="C17" s="74" t="s">
        <v>158</v>
      </c>
      <c r="D17" s="79" t="s">
        <v>213</v>
      </c>
      <c r="E17" s="13">
        <v>44429</v>
      </c>
      <c r="F17" s="77" t="s">
        <v>127</v>
      </c>
      <c r="G17" s="13">
        <v>44431</v>
      </c>
      <c r="H17" s="78" t="s">
        <v>214</v>
      </c>
      <c r="I17" s="16">
        <v>66</v>
      </c>
      <c r="J17" s="16">
        <v>56</v>
      </c>
      <c r="K17" s="16">
        <v>36</v>
      </c>
      <c r="L17" s="16">
        <v>21</v>
      </c>
      <c r="M17" s="82">
        <v>33.264000000000003</v>
      </c>
      <c r="N17" s="73">
        <v>33</v>
      </c>
      <c r="O17" s="65">
        <v>30000</v>
      </c>
      <c r="P17" s="66">
        <f>Table2245789101123[[#This Row],[PEMBULATAN]]*O17</f>
        <v>990000</v>
      </c>
    </row>
    <row r="18" spans="1:16" ht="26.25" customHeight="1" x14ac:dyDescent="0.2">
      <c r="A18" s="14"/>
      <c r="B18" s="14" t="s">
        <v>159</v>
      </c>
      <c r="C18" s="74" t="s">
        <v>160</v>
      </c>
      <c r="D18" s="79" t="s">
        <v>213</v>
      </c>
      <c r="E18" s="13">
        <v>44429</v>
      </c>
      <c r="F18" s="77" t="s">
        <v>127</v>
      </c>
      <c r="G18" s="13">
        <v>44431</v>
      </c>
      <c r="H18" s="78" t="s">
        <v>214</v>
      </c>
      <c r="I18" s="16">
        <v>74</v>
      </c>
      <c r="J18" s="16">
        <v>34</v>
      </c>
      <c r="K18" s="16">
        <v>34</v>
      </c>
      <c r="L18" s="16">
        <v>5</v>
      </c>
      <c r="M18" s="82">
        <v>21.385999999999999</v>
      </c>
      <c r="N18" s="73">
        <v>22</v>
      </c>
      <c r="O18" s="65">
        <v>30000</v>
      </c>
      <c r="P18" s="66">
        <f>Table2245789101123[[#This Row],[PEMBULATAN]]*O18</f>
        <v>660000</v>
      </c>
    </row>
    <row r="19" spans="1:16" ht="26.25" customHeight="1" x14ac:dyDescent="0.2">
      <c r="A19" s="14"/>
      <c r="B19" s="14" t="s">
        <v>161</v>
      </c>
      <c r="C19" s="74" t="s">
        <v>162</v>
      </c>
      <c r="D19" s="79" t="s">
        <v>213</v>
      </c>
      <c r="E19" s="13">
        <v>44429</v>
      </c>
      <c r="F19" s="77" t="s">
        <v>127</v>
      </c>
      <c r="G19" s="13">
        <v>44431</v>
      </c>
      <c r="H19" s="78" t="s">
        <v>214</v>
      </c>
      <c r="I19" s="16">
        <v>70</v>
      </c>
      <c r="J19" s="16">
        <v>50</v>
      </c>
      <c r="K19" s="16">
        <v>30</v>
      </c>
      <c r="L19" s="16">
        <v>12</v>
      </c>
      <c r="M19" s="82">
        <v>26.25</v>
      </c>
      <c r="N19" s="73">
        <v>26</v>
      </c>
      <c r="O19" s="65">
        <v>30000</v>
      </c>
      <c r="P19" s="66">
        <f>Table2245789101123[[#This Row],[PEMBULATAN]]*O19</f>
        <v>780000</v>
      </c>
    </row>
    <row r="20" spans="1:16" ht="26.25" customHeight="1" x14ac:dyDescent="0.2">
      <c r="A20" s="14"/>
      <c r="B20" s="14" t="s">
        <v>163</v>
      </c>
      <c r="C20" s="74" t="s">
        <v>164</v>
      </c>
      <c r="D20" s="79" t="s">
        <v>213</v>
      </c>
      <c r="E20" s="13">
        <v>44429</v>
      </c>
      <c r="F20" s="77" t="s">
        <v>127</v>
      </c>
      <c r="G20" s="13">
        <v>44431</v>
      </c>
      <c r="H20" s="78" t="s">
        <v>214</v>
      </c>
      <c r="I20" s="16">
        <v>40</v>
      </c>
      <c r="J20" s="16">
        <v>35</v>
      </c>
      <c r="K20" s="16">
        <v>23</v>
      </c>
      <c r="L20" s="16">
        <v>25</v>
      </c>
      <c r="M20" s="82">
        <v>8.0500000000000007</v>
      </c>
      <c r="N20" s="73">
        <v>25</v>
      </c>
      <c r="O20" s="65">
        <v>30000</v>
      </c>
      <c r="P20" s="66">
        <f>Table2245789101123[[#This Row],[PEMBULATAN]]*O20</f>
        <v>750000</v>
      </c>
    </row>
    <row r="21" spans="1:16" ht="26.25" customHeight="1" x14ac:dyDescent="0.2">
      <c r="A21" s="14"/>
      <c r="B21" s="14" t="s">
        <v>165</v>
      </c>
      <c r="C21" s="74" t="s">
        <v>166</v>
      </c>
      <c r="D21" s="79" t="s">
        <v>213</v>
      </c>
      <c r="E21" s="13">
        <v>44429</v>
      </c>
      <c r="F21" s="77" t="s">
        <v>127</v>
      </c>
      <c r="G21" s="13">
        <v>44431</v>
      </c>
      <c r="H21" s="78" t="s">
        <v>214</v>
      </c>
      <c r="I21" s="16">
        <v>44</v>
      </c>
      <c r="J21" s="16">
        <v>33</v>
      </c>
      <c r="K21" s="16">
        <v>23</v>
      </c>
      <c r="L21" s="16">
        <v>3</v>
      </c>
      <c r="M21" s="82">
        <v>8.3490000000000002</v>
      </c>
      <c r="N21" s="73">
        <v>9</v>
      </c>
      <c r="O21" s="65">
        <v>30000</v>
      </c>
      <c r="P21" s="66">
        <f>Table2245789101123[[#This Row],[PEMBULATAN]]*O21</f>
        <v>270000</v>
      </c>
    </row>
    <row r="22" spans="1:16" ht="26.25" customHeight="1" x14ac:dyDescent="0.2">
      <c r="A22" s="14"/>
      <c r="B22" s="14" t="s">
        <v>167</v>
      </c>
      <c r="C22" s="74" t="s">
        <v>168</v>
      </c>
      <c r="D22" s="79" t="s">
        <v>213</v>
      </c>
      <c r="E22" s="13">
        <v>44429</v>
      </c>
      <c r="F22" s="77" t="s">
        <v>127</v>
      </c>
      <c r="G22" s="13">
        <v>44431</v>
      </c>
      <c r="H22" s="78" t="s">
        <v>214</v>
      </c>
      <c r="I22" s="16">
        <v>47</v>
      </c>
      <c r="J22" s="16">
        <v>40</v>
      </c>
      <c r="K22" s="16">
        <v>15</v>
      </c>
      <c r="L22" s="16">
        <v>1</v>
      </c>
      <c r="M22" s="82">
        <v>7.05</v>
      </c>
      <c r="N22" s="73">
        <v>7</v>
      </c>
      <c r="O22" s="65">
        <v>30000</v>
      </c>
      <c r="P22" s="66">
        <f>Table2245789101123[[#This Row],[PEMBULATAN]]*O22</f>
        <v>210000</v>
      </c>
    </row>
    <row r="23" spans="1:16" ht="26.25" customHeight="1" x14ac:dyDescent="0.2">
      <c r="A23" s="14"/>
      <c r="B23" s="14" t="s">
        <v>169</v>
      </c>
      <c r="C23" s="74" t="s">
        <v>170</v>
      </c>
      <c r="D23" s="79" t="s">
        <v>213</v>
      </c>
      <c r="E23" s="13">
        <v>44429</v>
      </c>
      <c r="F23" s="77" t="s">
        <v>127</v>
      </c>
      <c r="G23" s="13">
        <v>44431</v>
      </c>
      <c r="H23" s="78" t="s">
        <v>214</v>
      </c>
      <c r="I23" s="16">
        <v>93</v>
      </c>
      <c r="J23" s="16">
        <v>51</v>
      </c>
      <c r="K23" s="16">
        <v>33</v>
      </c>
      <c r="L23" s="16">
        <v>25</v>
      </c>
      <c r="M23" s="82">
        <v>39.129750000000001</v>
      </c>
      <c r="N23" s="73">
        <v>39</v>
      </c>
      <c r="O23" s="65">
        <v>30000</v>
      </c>
      <c r="P23" s="66">
        <f>Table2245789101123[[#This Row],[PEMBULATAN]]*O23</f>
        <v>1170000</v>
      </c>
    </row>
    <row r="24" spans="1:16" ht="26.25" customHeight="1" x14ac:dyDescent="0.2">
      <c r="A24" s="14"/>
      <c r="B24" s="14" t="s">
        <v>171</v>
      </c>
      <c r="C24" s="74" t="s">
        <v>172</v>
      </c>
      <c r="D24" s="79" t="s">
        <v>213</v>
      </c>
      <c r="E24" s="13">
        <v>44429</v>
      </c>
      <c r="F24" s="77" t="s">
        <v>127</v>
      </c>
      <c r="G24" s="13">
        <v>44431</v>
      </c>
      <c r="H24" s="78" t="s">
        <v>214</v>
      </c>
      <c r="I24" s="16">
        <v>36</v>
      </c>
      <c r="J24" s="16">
        <v>40</v>
      </c>
      <c r="K24" s="16">
        <v>15</v>
      </c>
      <c r="L24" s="16">
        <v>3</v>
      </c>
      <c r="M24" s="82">
        <v>5.4</v>
      </c>
      <c r="N24" s="73">
        <v>6</v>
      </c>
      <c r="O24" s="65">
        <v>30000</v>
      </c>
      <c r="P24" s="66">
        <f>Table2245789101123[[#This Row],[PEMBULATAN]]*O24</f>
        <v>180000</v>
      </c>
    </row>
    <row r="25" spans="1:16" ht="26.25" customHeight="1" x14ac:dyDescent="0.2">
      <c r="A25" s="14"/>
      <c r="B25" s="14" t="s">
        <v>173</v>
      </c>
      <c r="C25" s="74" t="s">
        <v>174</v>
      </c>
      <c r="D25" s="79" t="s">
        <v>213</v>
      </c>
      <c r="E25" s="13">
        <v>44429</v>
      </c>
      <c r="F25" s="77" t="s">
        <v>127</v>
      </c>
      <c r="G25" s="13">
        <v>44431</v>
      </c>
      <c r="H25" s="78" t="s">
        <v>214</v>
      </c>
      <c r="I25" s="16">
        <v>44</v>
      </c>
      <c r="J25" s="16">
        <v>40</v>
      </c>
      <c r="K25" s="16">
        <v>20</v>
      </c>
      <c r="L25" s="16">
        <v>4</v>
      </c>
      <c r="M25" s="82">
        <v>8.8000000000000007</v>
      </c>
      <c r="N25" s="73">
        <v>9</v>
      </c>
      <c r="O25" s="65">
        <v>30000</v>
      </c>
      <c r="P25" s="66">
        <f>Table2245789101123[[#This Row],[PEMBULATAN]]*O25</f>
        <v>270000</v>
      </c>
    </row>
    <row r="26" spans="1:16" ht="26.25" customHeight="1" x14ac:dyDescent="0.2">
      <c r="A26" s="14"/>
      <c r="B26" s="14" t="s">
        <v>175</v>
      </c>
      <c r="C26" s="74" t="s">
        <v>176</v>
      </c>
      <c r="D26" s="79" t="s">
        <v>213</v>
      </c>
      <c r="E26" s="13">
        <v>44429</v>
      </c>
      <c r="F26" s="77" t="s">
        <v>127</v>
      </c>
      <c r="G26" s="13">
        <v>44431</v>
      </c>
      <c r="H26" s="78" t="s">
        <v>214</v>
      </c>
      <c r="I26" s="16">
        <v>80</v>
      </c>
      <c r="J26" s="16">
        <v>55</v>
      </c>
      <c r="K26" s="16">
        <v>20</v>
      </c>
      <c r="L26" s="16">
        <v>18</v>
      </c>
      <c r="M26" s="82">
        <v>22</v>
      </c>
      <c r="N26" s="73">
        <v>22</v>
      </c>
      <c r="O26" s="65">
        <v>30000</v>
      </c>
      <c r="P26" s="66">
        <f>Table2245789101123[[#This Row],[PEMBULATAN]]*O26</f>
        <v>660000</v>
      </c>
    </row>
    <row r="27" spans="1:16" ht="26.25" customHeight="1" x14ac:dyDescent="0.2">
      <c r="A27" s="14"/>
      <c r="B27" s="14" t="s">
        <v>177</v>
      </c>
      <c r="C27" s="74" t="s">
        <v>178</v>
      </c>
      <c r="D27" s="79" t="s">
        <v>213</v>
      </c>
      <c r="E27" s="13">
        <v>44429</v>
      </c>
      <c r="F27" s="77" t="s">
        <v>127</v>
      </c>
      <c r="G27" s="13">
        <v>44431</v>
      </c>
      <c r="H27" s="78" t="s">
        <v>214</v>
      </c>
      <c r="I27" s="16">
        <v>35</v>
      </c>
      <c r="J27" s="16">
        <v>30</v>
      </c>
      <c r="K27" s="16">
        <v>20</v>
      </c>
      <c r="L27" s="16">
        <v>4</v>
      </c>
      <c r="M27" s="82">
        <v>5.25</v>
      </c>
      <c r="N27" s="73">
        <v>5</v>
      </c>
      <c r="O27" s="65">
        <v>30000</v>
      </c>
      <c r="P27" s="66">
        <f>Table2245789101123[[#This Row],[PEMBULATAN]]*O27</f>
        <v>150000</v>
      </c>
    </row>
    <row r="28" spans="1:16" ht="26.25" customHeight="1" x14ac:dyDescent="0.2">
      <c r="A28" s="14"/>
      <c r="B28" s="14" t="s">
        <v>179</v>
      </c>
      <c r="C28" s="74" t="s">
        <v>180</v>
      </c>
      <c r="D28" s="79" t="s">
        <v>213</v>
      </c>
      <c r="E28" s="13">
        <v>44429</v>
      </c>
      <c r="F28" s="77" t="s">
        <v>127</v>
      </c>
      <c r="G28" s="13">
        <v>44431</v>
      </c>
      <c r="H28" s="78" t="s">
        <v>214</v>
      </c>
      <c r="I28" s="16">
        <v>45</v>
      </c>
      <c r="J28" s="16">
        <v>40</v>
      </c>
      <c r="K28" s="16">
        <v>10</v>
      </c>
      <c r="L28" s="16">
        <v>5</v>
      </c>
      <c r="M28" s="82">
        <v>4.5</v>
      </c>
      <c r="N28" s="73">
        <v>5</v>
      </c>
      <c r="O28" s="65">
        <v>30000</v>
      </c>
      <c r="P28" s="66">
        <f>Table2245789101123[[#This Row],[PEMBULATAN]]*O28</f>
        <v>150000</v>
      </c>
    </row>
    <row r="29" spans="1:16" ht="26.25" customHeight="1" x14ac:dyDescent="0.2">
      <c r="A29" s="14"/>
      <c r="B29" s="14" t="s">
        <v>181</v>
      </c>
      <c r="C29" s="74" t="s">
        <v>182</v>
      </c>
      <c r="D29" s="79" t="s">
        <v>213</v>
      </c>
      <c r="E29" s="13">
        <v>44429</v>
      </c>
      <c r="F29" s="77" t="s">
        <v>127</v>
      </c>
      <c r="G29" s="13">
        <v>44431</v>
      </c>
      <c r="H29" s="78" t="s">
        <v>214</v>
      </c>
      <c r="I29" s="16">
        <v>78</v>
      </c>
      <c r="J29" s="16">
        <v>53</v>
      </c>
      <c r="K29" s="16">
        <v>36</v>
      </c>
      <c r="L29" s="16">
        <v>26</v>
      </c>
      <c r="M29" s="82">
        <v>37.206000000000003</v>
      </c>
      <c r="N29" s="73">
        <v>37</v>
      </c>
      <c r="O29" s="65">
        <v>30000</v>
      </c>
      <c r="P29" s="66">
        <f>Table2245789101123[[#This Row],[PEMBULATAN]]*O29</f>
        <v>1110000</v>
      </c>
    </row>
    <row r="30" spans="1:16" ht="26.25" customHeight="1" x14ac:dyDescent="0.2">
      <c r="A30" s="14"/>
      <c r="B30" s="14" t="s">
        <v>183</v>
      </c>
      <c r="C30" s="74" t="s">
        <v>184</v>
      </c>
      <c r="D30" s="79" t="s">
        <v>213</v>
      </c>
      <c r="E30" s="13">
        <v>44429</v>
      </c>
      <c r="F30" s="77" t="s">
        <v>127</v>
      </c>
      <c r="G30" s="13">
        <v>44431</v>
      </c>
      <c r="H30" s="78" t="s">
        <v>214</v>
      </c>
      <c r="I30" s="16">
        <v>40</v>
      </c>
      <c r="J30" s="16">
        <v>32</v>
      </c>
      <c r="K30" s="16">
        <v>30</v>
      </c>
      <c r="L30" s="16">
        <v>1</v>
      </c>
      <c r="M30" s="82">
        <v>9.6</v>
      </c>
      <c r="N30" s="73">
        <v>10</v>
      </c>
      <c r="O30" s="65">
        <v>30000</v>
      </c>
      <c r="P30" s="66">
        <f>Table2245789101123[[#This Row],[PEMBULATAN]]*O30</f>
        <v>300000</v>
      </c>
    </row>
    <row r="31" spans="1:16" ht="26.25" customHeight="1" x14ac:dyDescent="0.2">
      <c r="A31" s="14"/>
      <c r="B31" s="14" t="s">
        <v>185</v>
      </c>
      <c r="C31" s="74" t="s">
        <v>186</v>
      </c>
      <c r="D31" s="79" t="s">
        <v>213</v>
      </c>
      <c r="E31" s="13">
        <v>44429</v>
      </c>
      <c r="F31" s="77" t="s">
        <v>127</v>
      </c>
      <c r="G31" s="13">
        <v>44431</v>
      </c>
      <c r="H31" s="78" t="s">
        <v>214</v>
      </c>
      <c r="I31" s="16">
        <v>100</v>
      </c>
      <c r="J31" s="16">
        <v>60</v>
      </c>
      <c r="K31" s="16">
        <v>20</v>
      </c>
      <c r="L31" s="16">
        <v>25</v>
      </c>
      <c r="M31" s="82">
        <v>30</v>
      </c>
      <c r="N31" s="73">
        <v>30</v>
      </c>
      <c r="O31" s="65">
        <v>30000</v>
      </c>
      <c r="P31" s="66">
        <f>Table2245789101123[[#This Row],[PEMBULATAN]]*O31</f>
        <v>900000</v>
      </c>
    </row>
    <row r="32" spans="1:16" ht="26.25" customHeight="1" x14ac:dyDescent="0.2">
      <c r="A32" s="14"/>
      <c r="B32" s="14" t="s">
        <v>187</v>
      </c>
      <c r="C32" s="74" t="s">
        <v>188</v>
      </c>
      <c r="D32" s="79" t="s">
        <v>213</v>
      </c>
      <c r="E32" s="13">
        <v>44429</v>
      </c>
      <c r="F32" s="77" t="s">
        <v>127</v>
      </c>
      <c r="G32" s="13">
        <v>44431</v>
      </c>
      <c r="H32" s="78" t="s">
        <v>214</v>
      </c>
      <c r="I32" s="16">
        <v>46</v>
      </c>
      <c r="J32" s="16">
        <v>40</v>
      </c>
      <c r="K32" s="16">
        <v>15</v>
      </c>
      <c r="L32" s="16">
        <v>2</v>
      </c>
      <c r="M32" s="82">
        <v>6.9</v>
      </c>
      <c r="N32" s="73">
        <v>7</v>
      </c>
      <c r="O32" s="65">
        <v>30000</v>
      </c>
      <c r="P32" s="66">
        <f>Table2245789101123[[#This Row],[PEMBULATAN]]*O32</f>
        <v>210000</v>
      </c>
    </row>
    <row r="33" spans="1:16" ht="26.25" customHeight="1" x14ac:dyDescent="0.2">
      <c r="A33" s="14"/>
      <c r="B33" s="14" t="s">
        <v>189</v>
      </c>
      <c r="C33" s="74" t="s">
        <v>190</v>
      </c>
      <c r="D33" s="79" t="s">
        <v>213</v>
      </c>
      <c r="E33" s="13">
        <v>44429</v>
      </c>
      <c r="F33" s="77" t="s">
        <v>127</v>
      </c>
      <c r="G33" s="13">
        <v>44431</v>
      </c>
      <c r="H33" s="78" t="s">
        <v>214</v>
      </c>
      <c r="I33" s="16">
        <v>80</v>
      </c>
      <c r="J33" s="16">
        <v>62</v>
      </c>
      <c r="K33" s="16">
        <v>25</v>
      </c>
      <c r="L33" s="16">
        <v>32</v>
      </c>
      <c r="M33" s="82">
        <v>31</v>
      </c>
      <c r="N33" s="73">
        <v>32</v>
      </c>
      <c r="O33" s="65">
        <v>30000</v>
      </c>
      <c r="P33" s="66">
        <f>Table2245789101123[[#This Row],[PEMBULATAN]]*O33</f>
        <v>960000</v>
      </c>
    </row>
    <row r="34" spans="1:16" ht="26.25" customHeight="1" x14ac:dyDescent="0.2">
      <c r="A34" s="14"/>
      <c r="B34" s="14" t="s">
        <v>191</v>
      </c>
      <c r="C34" s="74" t="s">
        <v>192</v>
      </c>
      <c r="D34" s="79" t="s">
        <v>213</v>
      </c>
      <c r="E34" s="13">
        <v>44429</v>
      </c>
      <c r="F34" s="77" t="s">
        <v>127</v>
      </c>
      <c r="G34" s="13">
        <v>44431</v>
      </c>
      <c r="H34" s="78" t="s">
        <v>214</v>
      </c>
      <c r="I34" s="16">
        <v>70</v>
      </c>
      <c r="J34" s="16">
        <v>27</v>
      </c>
      <c r="K34" s="16">
        <v>15</v>
      </c>
      <c r="L34" s="16">
        <v>5</v>
      </c>
      <c r="M34" s="82">
        <v>7.0875000000000004</v>
      </c>
      <c r="N34" s="73">
        <v>7</v>
      </c>
      <c r="O34" s="65">
        <v>30000</v>
      </c>
      <c r="P34" s="66">
        <f>Table2245789101123[[#This Row],[PEMBULATAN]]*O34</f>
        <v>210000</v>
      </c>
    </row>
    <row r="35" spans="1:16" ht="26.25" customHeight="1" x14ac:dyDescent="0.2">
      <c r="A35" s="14"/>
      <c r="B35" s="14" t="s">
        <v>193</v>
      </c>
      <c r="C35" s="74" t="s">
        <v>194</v>
      </c>
      <c r="D35" s="79" t="s">
        <v>213</v>
      </c>
      <c r="E35" s="13">
        <v>44429</v>
      </c>
      <c r="F35" s="77" t="s">
        <v>127</v>
      </c>
      <c r="G35" s="13">
        <v>44431</v>
      </c>
      <c r="H35" s="78" t="s">
        <v>214</v>
      </c>
      <c r="I35" s="16">
        <v>70</v>
      </c>
      <c r="J35" s="16">
        <v>60</v>
      </c>
      <c r="K35" s="16">
        <v>30</v>
      </c>
      <c r="L35" s="16">
        <v>14</v>
      </c>
      <c r="M35" s="82">
        <v>31.5</v>
      </c>
      <c r="N35" s="73">
        <v>32</v>
      </c>
      <c r="O35" s="65">
        <v>30000</v>
      </c>
      <c r="P35" s="66">
        <f>Table2245789101123[[#This Row],[PEMBULATAN]]*O35</f>
        <v>960000</v>
      </c>
    </row>
    <row r="36" spans="1:16" ht="26.25" customHeight="1" x14ac:dyDescent="0.2">
      <c r="A36" s="14"/>
      <c r="B36" s="14" t="s">
        <v>195</v>
      </c>
      <c r="C36" s="74" t="s">
        <v>196</v>
      </c>
      <c r="D36" s="79" t="s">
        <v>213</v>
      </c>
      <c r="E36" s="13">
        <v>44429</v>
      </c>
      <c r="F36" s="77" t="s">
        <v>127</v>
      </c>
      <c r="G36" s="13">
        <v>44431</v>
      </c>
      <c r="H36" s="78" t="s">
        <v>214</v>
      </c>
      <c r="I36" s="16">
        <v>50</v>
      </c>
      <c r="J36" s="16">
        <v>45</v>
      </c>
      <c r="K36" s="16">
        <v>25</v>
      </c>
      <c r="L36" s="16">
        <v>10</v>
      </c>
      <c r="M36" s="82">
        <v>14.0625</v>
      </c>
      <c r="N36" s="73">
        <v>14</v>
      </c>
      <c r="O36" s="65">
        <v>30000</v>
      </c>
      <c r="P36" s="66">
        <f>Table2245789101123[[#This Row],[PEMBULATAN]]*O36</f>
        <v>420000</v>
      </c>
    </row>
    <row r="37" spans="1:16" ht="26.25" customHeight="1" x14ac:dyDescent="0.2">
      <c r="A37" s="14"/>
      <c r="B37" s="14" t="s">
        <v>197</v>
      </c>
      <c r="C37" s="74" t="s">
        <v>198</v>
      </c>
      <c r="D37" s="79" t="s">
        <v>213</v>
      </c>
      <c r="E37" s="13">
        <v>44429</v>
      </c>
      <c r="F37" s="77" t="s">
        <v>127</v>
      </c>
      <c r="G37" s="13">
        <v>44431</v>
      </c>
      <c r="H37" s="78" t="s">
        <v>214</v>
      </c>
      <c r="I37" s="16">
        <v>87</v>
      </c>
      <c r="J37" s="16">
        <v>45</v>
      </c>
      <c r="K37" s="16">
        <v>37</v>
      </c>
      <c r="L37" s="16">
        <v>25</v>
      </c>
      <c r="M37" s="82">
        <v>36.213749999999997</v>
      </c>
      <c r="N37" s="73">
        <v>36</v>
      </c>
      <c r="O37" s="65">
        <v>30000</v>
      </c>
      <c r="P37" s="66">
        <f>Table2245789101123[[#This Row],[PEMBULATAN]]*O37</f>
        <v>1080000</v>
      </c>
    </row>
    <row r="38" spans="1:16" ht="26.25" customHeight="1" x14ac:dyDescent="0.2">
      <c r="A38" s="14"/>
      <c r="B38" s="14" t="s">
        <v>199</v>
      </c>
      <c r="C38" s="74" t="s">
        <v>200</v>
      </c>
      <c r="D38" s="79" t="s">
        <v>213</v>
      </c>
      <c r="E38" s="13">
        <v>44429</v>
      </c>
      <c r="F38" s="77" t="s">
        <v>127</v>
      </c>
      <c r="G38" s="13">
        <v>44431</v>
      </c>
      <c r="H38" s="78" t="s">
        <v>214</v>
      </c>
      <c r="I38" s="16">
        <v>42</v>
      </c>
      <c r="J38" s="16">
        <v>40</v>
      </c>
      <c r="K38" s="16">
        <v>20</v>
      </c>
      <c r="L38" s="16">
        <v>3</v>
      </c>
      <c r="M38" s="82">
        <v>8.4</v>
      </c>
      <c r="N38" s="73">
        <v>9</v>
      </c>
      <c r="O38" s="65">
        <v>30000</v>
      </c>
      <c r="P38" s="66">
        <f>Table2245789101123[[#This Row],[PEMBULATAN]]*O38</f>
        <v>270000</v>
      </c>
    </row>
    <row r="39" spans="1:16" ht="26.25" customHeight="1" x14ac:dyDescent="0.2">
      <c r="A39" s="14"/>
      <c r="B39" s="14" t="s">
        <v>201</v>
      </c>
      <c r="C39" s="74" t="s">
        <v>202</v>
      </c>
      <c r="D39" s="79" t="s">
        <v>213</v>
      </c>
      <c r="E39" s="13">
        <v>44429</v>
      </c>
      <c r="F39" s="77" t="s">
        <v>127</v>
      </c>
      <c r="G39" s="13">
        <v>44431</v>
      </c>
      <c r="H39" s="78" t="s">
        <v>214</v>
      </c>
      <c r="I39" s="16">
        <v>46</v>
      </c>
      <c r="J39" s="16">
        <v>40</v>
      </c>
      <c r="K39" s="16">
        <v>15</v>
      </c>
      <c r="L39" s="16">
        <v>3</v>
      </c>
      <c r="M39" s="82">
        <v>6.9</v>
      </c>
      <c r="N39" s="73">
        <v>7</v>
      </c>
      <c r="O39" s="65">
        <v>30000</v>
      </c>
      <c r="P39" s="66">
        <f>Table2245789101123[[#This Row],[PEMBULATAN]]*O39</f>
        <v>210000</v>
      </c>
    </row>
    <row r="40" spans="1:16" ht="26.25" customHeight="1" x14ac:dyDescent="0.2">
      <c r="A40" s="14"/>
      <c r="B40" s="14" t="s">
        <v>203</v>
      </c>
      <c r="C40" s="74" t="s">
        <v>204</v>
      </c>
      <c r="D40" s="79" t="s">
        <v>213</v>
      </c>
      <c r="E40" s="13">
        <v>44429</v>
      </c>
      <c r="F40" s="77" t="s">
        <v>127</v>
      </c>
      <c r="G40" s="13">
        <v>44431</v>
      </c>
      <c r="H40" s="78" t="s">
        <v>214</v>
      </c>
      <c r="I40" s="16">
        <v>60</v>
      </c>
      <c r="J40" s="16">
        <v>38</v>
      </c>
      <c r="K40" s="16">
        <v>25</v>
      </c>
      <c r="L40" s="16">
        <v>8</v>
      </c>
      <c r="M40" s="82">
        <v>14.25</v>
      </c>
      <c r="N40" s="73">
        <v>14</v>
      </c>
      <c r="O40" s="65">
        <v>30000</v>
      </c>
      <c r="P40" s="66">
        <f>Table2245789101123[[#This Row],[PEMBULATAN]]*O40</f>
        <v>420000</v>
      </c>
    </row>
    <row r="41" spans="1:16" ht="26.25" customHeight="1" x14ac:dyDescent="0.2">
      <c r="A41" s="14"/>
      <c r="B41" s="14" t="s">
        <v>205</v>
      </c>
      <c r="C41" s="74" t="s">
        <v>206</v>
      </c>
      <c r="D41" s="79" t="s">
        <v>213</v>
      </c>
      <c r="E41" s="13">
        <v>44429</v>
      </c>
      <c r="F41" s="77" t="s">
        <v>127</v>
      </c>
      <c r="G41" s="13">
        <v>44431</v>
      </c>
      <c r="H41" s="78" t="s">
        <v>214</v>
      </c>
      <c r="I41" s="16">
        <v>70</v>
      </c>
      <c r="J41" s="16">
        <v>27</v>
      </c>
      <c r="K41" s="16">
        <v>15</v>
      </c>
      <c r="L41" s="16">
        <v>1</v>
      </c>
      <c r="M41" s="82">
        <v>7.0875000000000004</v>
      </c>
      <c r="N41" s="73">
        <v>7</v>
      </c>
      <c r="O41" s="65">
        <v>30000</v>
      </c>
      <c r="P41" s="66">
        <f>Table2245789101123[[#This Row],[PEMBULATAN]]*O41</f>
        <v>210000</v>
      </c>
    </row>
    <row r="42" spans="1:16" ht="26.25" customHeight="1" x14ac:dyDescent="0.2">
      <c r="A42" s="14"/>
      <c r="B42" s="14" t="s">
        <v>207</v>
      </c>
      <c r="C42" s="74" t="s">
        <v>208</v>
      </c>
      <c r="D42" s="79" t="s">
        <v>213</v>
      </c>
      <c r="E42" s="13">
        <v>44429</v>
      </c>
      <c r="F42" s="77" t="s">
        <v>127</v>
      </c>
      <c r="G42" s="13">
        <v>44431</v>
      </c>
      <c r="H42" s="78" t="s">
        <v>214</v>
      </c>
      <c r="I42" s="16">
        <v>83</v>
      </c>
      <c r="J42" s="16">
        <v>65</v>
      </c>
      <c r="K42" s="16">
        <v>20</v>
      </c>
      <c r="L42" s="16">
        <v>16</v>
      </c>
      <c r="M42" s="82">
        <v>26.975000000000001</v>
      </c>
      <c r="N42" s="73">
        <v>27</v>
      </c>
      <c r="O42" s="65">
        <v>30000</v>
      </c>
      <c r="P42" s="66">
        <f>Table2245789101123[[#This Row],[PEMBULATAN]]*O42</f>
        <v>810000</v>
      </c>
    </row>
    <row r="43" spans="1:16" ht="26.25" customHeight="1" x14ac:dyDescent="0.2">
      <c r="A43" s="14"/>
      <c r="B43" s="14" t="s">
        <v>209</v>
      </c>
      <c r="C43" s="74" t="s">
        <v>210</v>
      </c>
      <c r="D43" s="79" t="s">
        <v>213</v>
      </c>
      <c r="E43" s="13">
        <v>44429</v>
      </c>
      <c r="F43" s="77" t="s">
        <v>127</v>
      </c>
      <c r="G43" s="13">
        <v>44431</v>
      </c>
      <c r="H43" s="78" t="s">
        <v>214</v>
      </c>
      <c r="I43" s="16">
        <v>70</v>
      </c>
      <c r="J43" s="16">
        <v>60</v>
      </c>
      <c r="K43" s="16">
        <v>30</v>
      </c>
      <c r="L43" s="16">
        <v>12</v>
      </c>
      <c r="M43" s="82">
        <v>31.5</v>
      </c>
      <c r="N43" s="73">
        <v>32</v>
      </c>
      <c r="O43" s="65">
        <v>30000</v>
      </c>
      <c r="P43" s="66">
        <f>Table2245789101123[[#This Row],[PEMBULATAN]]*O43</f>
        <v>960000</v>
      </c>
    </row>
    <row r="44" spans="1:16" ht="26.25" customHeight="1" x14ac:dyDescent="0.2">
      <c r="A44" s="14"/>
      <c r="B44" s="14" t="s">
        <v>211</v>
      </c>
      <c r="C44" s="74" t="s">
        <v>212</v>
      </c>
      <c r="D44" s="79" t="s">
        <v>213</v>
      </c>
      <c r="E44" s="13">
        <v>44429</v>
      </c>
      <c r="F44" s="77" t="s">
        <v>127</v>
      </c>
      <c r="G44" s="13">
        <v>44431</v>
      </c>
      <c r="H44" s="78" t="s">
        <v>214</v>
      </c>
      <c r="I44" s="16">
        <v>85</v>
      </c>
      <c r="J44" s="16">
        <v>50</v>
      </c>
      <c r="K44" s="16">
        <v>33</v>
      </c>
      <c r="L44" s="16">
        <v>24</v>
      </c>
      <c r="M44" s="82">
        <v>35.0625</v>
      </c>
      <c r="N44" s="73">
        <v>35</v>
      </c>
      <c r="O44" s="65">
        <v>30000</v>
      </c>
      <c r="P44" s="66">
        <f>Table2245789101123[[#This Row],[PEMBULATAN]]*O44</f>
        <v>1050000</v>
      </c>
    </row>
    <row r="45" spans="1:16" ht="22.5" customHeight="1" x14ac:dyDescent="0.2">
      <c r="A45" s="112" t="s">
        <v>30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13"/>
      <c r="L45" s="114"/>
      <c r="M45" s="80">
        <f>SUBTOTAL(109,Table2245789101123[KG VOLUME])</f>
        <v>897.61774999999989</v>
      </c>
      <c r="N45" s="69">
        <f>SUM(N3:N44)</f>
        <v>922</v>
      </c>
      <c r="O45" s="115">
        <f>SUM(P3:P44)</f>
        <v>27660000</v>
      </c>
      <c r="P45" s="116"/>
    </row>
    <row r="46" spans="1:16" ht="18" customHeight="1" x14ac:dyDescent="0.2">
      <c r="A46" s="87"/>
      <c r="B46" s="57" t="s">
        <v>42</v>
      </c>
      <c r="C46" s="56"/>
      <c r="D46" s="58" t="s">
        <v>43</v>
      </c>
      <c r="E46" s="87"/>
      <c r="F46" s="87"/>
      <c r="G46" s="87"/>
      <c r="H46" s="87"/>
      <c r="I46" s="87"/>
      <c r="J46" s="87"/>
      <c r="K46" s="87"/>
      <c r="L46" s="87"/>
      <c r="M46" s="88"/>
      <c r="N46" s="89" t="s">
        <v>51</v>
      </c>
      <c r="O46" s="90"/>
      <c r="P46" s="90">
        <f>O45*10%</f>
        <v>2766000</v>
      </c>
    </row>
    <row r="47" spans="1:16" ht="18" customHeight="1" thickBot="1" x14ac:dyDescent="0.25">
      <c r="A47" s="87"/>
      <c r="B47" s="57"/>
      <c r="C47" s="56"/>
      <c r="D47" s="58"/>
      <c r="E47" s="87"/>
      <c r="F47" s="87"/>
      <c r="G47" s="87"/>
      <c r="H47" s="87"/>
      <c r="I47" s="87"/>
      <c r="J47" s="87"/>
      <c r="K47" s="87"/>
      <c r="L47" s="87"/>
      <c r="M47" s="88"/>
      <c r="N47" s="91" t="s">
        <v>52</v>
      </c>
      <c r="O47" s="92"/>
      <c r="P47" s="92">
        <f>O45-P46</f>
        <v>24894000</v>
      </c>
    </row>
    <row r="48" spans="1:16" ht="18" customHeight="1" x14ac:dyDescent="0.2">
      <c r="A48" s="11"/>
      <c r="H48" s="64"/>
      <c r="N48" s="63" t="s">
        <v>31</v>
      </c>
      <c r="P48" s="70">
        <f>P47*1%</f>
        <v>248940</v>
      </c>
    </row>
    <row r="49" spans="1:16" ht="18" customHeight="1" thickBot="1" x14ac:dyDescent="0.25">
      <c r="A49" s="11"/>
      <c r="H49" s="64"/>
      <c r="N49" s="63" t="s">
        <v>53</v>
      </c>
      <c r="P49" s="72">
        <f>P47*2%</f>
        <v>497880</v>
      </c>
    </row>
    <row r="50" spans="1:16" ht="18" customHeight="1" x14ac:dyDescent="0.2">
      <c r="A50" s="11"/>
      <c r="H50" s="64"/>
      <c r="N50" s="67" t="s">
        <v>32</v>
      </c>
      <c r="O50" s="68"/>
      <c r="P50" s="71">
        <f>P47+P48-P49</f>
        <v>24645060</v>
      </c>
    </row>
    <row r="52" spans="1:16" x14ac:dyDescent="0.2">
      <c r="A52" s="11"/>
      <c r="H52" s="64"/>
      <c r="P52" s="72"/>
    </row>
    <row r="53" spans="1:16" x14ac:dyDescent="0.2">
      <c r="A53" s="11"/>
      <c r="H53" s="64"/>
      <c r="O53" s="59"/>
      <c r="P53" s="72"/>
    </row>
    <row r="54" spans="1:16" s="3" customFormat="1" x14ac:dyDescent="0.25">
      <c r="A54" s="11"/>
      <c r="B54" s="2"/>
      <c r="C54" s="2"/>
      <c r="E54" s="12"/>
      <c r="H54" s="64"/>
      <c r="N54" s="15"/>
      <c r="O54" s="15"/>
      <c r="P54" s="15"/>
    </row>
    <row r="55" spans="1:16" s="3" customFormat="1" x14ac:dyDescent="0.25">
      <c r="A55" s="11"/>
      <c r="B55" s="2"/>
      <c r="C55" s="2"/>
      <c r="E55" s="12"/>
      <c r="H55" s="64"/>
      <c r="N55" s="15"/>
      <c r="O55" s="15"/>
      <c r="P55" s="15"/>
    </row>
    <row r="56" spans="1:16" s="3" customFormat="1" x14ac:dyDescent="0.25">
      <c r="A56" s="11"/>
      <c r="B56" s="2"/>
      <c r="C56" s="2"/>
      <c r="E56" s="12"/>
      <c r="H56" s="64"/>
      <c r="N56" s="15"/>
      <c r="O56" s="15"/>
      <c r="P56" s="15"/>
    </row>
    <row r="57" spans="1:16" s="3" customFormat="1" x14ac:dyDescent="0.25">
      <c r="A57" s="11"/>
      <c r="B57" s="2"/>
      <c r="C57" s="2"/>
      <c r="E57" s="12"/>
      <c r="H57" s="64"/>
      <c r="N57" s="15"/>
      <c r="O57" s="15"/>
      <c r="P57" s="15"/>
    </row>
    <row r="58" spans="1:16" s="3" customFormat="1" x14ac:dyDescent="0.25">
      <c r="A58" s="11"/>
      <c r="B58" s="2"/>
      <c r="C58" s="2"/>
      <c r="E58" s="12"/>
      <c r="H58" s="64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4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4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4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4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4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64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64"/>
      <c r="N65" s="15"/>
      <c r="O65" s="15"/>
      <c r="P65" s="15"/>
    </row>
  </sheetData>
  <mergeCells count="2">
    <mergeCell ref="A45:L45"/>
    <mergeCell ref="O45:P45"/>
  </mergeCells>
  <conditionalFormatting sqref="B3">
    <cfRule type="duplicateValues" dxfId="17" priority="2"/>
  </conditionalFormatting>
  <conditionalFormatting sqref="B4">
    <cfRule type="duplicateValues" dxfId="16" priority="1"/>
  </conditionalFormatting>
  <conditionalFormatting sqref="B5:B44">
    <cfRule type="duplicateValues" dxfId="15" priority="2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033_Sicepat_DOBO &amp; SAUMLAKI</vt:lpstr>
      <vt:lpstr>BKI032210038249</vt:lpstr>
      <vt:lpstr>BKI032210038356</vt:lpstr>
      <vt:lpstr>'033_Sicepat_DOBO &amp; SAUMLAKI'!Print_Titles</vt:lpstr>
      <vt:lpstr>BKI032210038249!Print_Titles</vt:lpstr>
      <vt:lpstr>BKI032210038356!Print_Titles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2021-11-19T12:30:24Z</cp:lastPrinted>
  <dcterms:created xsi:type="dcterms:W3CDTF">2021-07-02T11:08:00Z</dcterms:created>
  <dcterms:modified xsi:type="dcterms:W3CDTF">2021-11-19T12:32:19Z</dcterms:modified>
</cp:coreProperties>
</file>